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c\Google Drive\Eric Pearce\Training\Hoodoo 500 2019\"/>
    </mc:Choice>
  </mc:AlternateContent>
  <xr:revisionPtr revIDLastSave="0" documentId="13_ncr:1_{85406FC4-1BC6-478A-BAC8-4BD0DE4E9C9C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 (km)" sheetId="2" r:id="rId1"/>
    <sheet name="Sheet1" sheetId="1" r:id="rId2"/>
  </sheets>
  <definedNames>
    <definedName name="_xlnm._FilterDatabase" localSheetId="0" hidden="1">'Sheet1 (km)'!$A$1:$A$76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74" i="2" l="1"/>
  <c r="X73" i="2"/>
  <c r="X72" i="2"/>
  <c r="X71" i="2"/>
  <c r="X70" i="2"/>
  <c r="X69" i="2"/>
  <c r="X66" i="2"/>
  <c r="X65" i="2"/>
  <c r="X64" i="2"/>
  <c r="X61" i="2"/>
  <c r="X59" i="2"/>
  <c r="X54" i="2"/>
  <c r="X52" i="2"/>
  <c r="X50" i="2"/>
  <c r="X49" i="2"/>
  <c r="X46" i="2"/>
  <c r="X45" i="2"/>
  <c r="X38" i="2"/>
  <c r="X37" i="2"/>
  <c r="X35" i="2"/>
  <c r="X34" i="2"/>
  <c r="X30" i="2"/>
  <c r="X28" i="2"/>
  <c r="X26" i="2"/>
  <c r="X25" i="2"/>
  <c r="X24" i="2"/>
  <c r="X23" i="2"/>
  <c r="X20" i="2"/>
  <c r="X18" i="2"/>
  <c r="X15" i="2"/>
  <c r="X13" i="2"/>
  <c r="X11" i="2"/>
  <c r="F68" i="2"/>
  <c r="F69" i="2"/>
  <c r="F70" i="2"/>
  <c r="F71" i="2"/>
  <c r="F72" i="2"/>
  <c r="F73" i="2"/>
  <c r="F74" i="2"/>
  <c r="F75" i="2"/>
  <c r="F67" i="2"/>
  <c r="F61" i="2"/>
  <c r="F62" i="2"/>
  <c r="F63" i="2"/>
  <c r="F64" i="2"/>
  <c r="F65" i="2"/>
  <c r="F66" i="2"/>
  <c r="F60" i="2"/>
  <c r="F48" i="2"/>
  <c r="F49" i="2"/>
  <c r="F50" i="2"/>
  <c r="F51" i="2"/>
  <c r="F52" i="2"/>
  <c r="F53" i="2"/>
  <c r="F54" i="2"/>
  <c r="F55" i="2"/>
  <c r="F56" i="2"/>
  <c r="F57" i="2"/>
  <c r="F58" i="2"/>
  <c r="F59" i="2"/>
  <c r="F47" i="2"/>
  <c r="F37" i="2"/>
  <c r="F38" i="2"/>
  <c r="F39" i="2"/>
  <c r="F40" i="2"/>
  <c r="F41" i="2"/>
  <c r="F42" i="2"/>
  <c r="F43" i="2"/>
  <c r="F44" i="2"/>
  <c r="F45" i="2"/>
  <c r="F46" i="2"/>
  <c r="F36" i="2"/>
  <c r="F30" i="2"/>
  <c r="F31" i="2"/>
  <c r="F32" i="2"/>
  <c r="F33" i="2"/>
  <c r="F34" i="2"/>
  <c r="F35" i="2"/>
  <c r="F29" i="2"/>
  <c r="F20" i="2"/>
  <c r="F22" i="2"/>
  <c r="F23" i="2"/>
  <c r="F24" i="2"/>
  <c r="F25" i="2"/>
  <c r="F26" i="2"/>
  <c r="F27" i="2"/>
  <c r="F28" i="2"/>
  <c r="F21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4" i="2"/>
  <c r="U6" i="2" l="1"/>
  <c r="V6" i="2" s="1"/>
  <c r="U7" i="2"/>
  <c r="V7" i="2" s="1"/>
  <c r="U8" i="2"/>
  <c r="V8" i="2" s="1"/>
  <c r="U9" i="2"/>
  <c r="V9" i="2" s="1"/>
  <c r="U10" i="2"/>
  <c r="V10" i="2" s="1"/>
  <c r="U11" i="2"/>
  <c r="V11" i="2" s="1"/>
  <c r="U12" i="2"/>
  <c r="V12" i="2" s="1"/>
  <c r="U13" i="2"/>
  <c r="V13" i="2" s="1"/>
  <c r="U14" i="2"/>
  <c r="V14" i="2" s="1"/>
  <c r="U15" i="2"/>
  <c r="V15" i="2" s="1"/>
  <c r="U16" i="2"/>
  <c r="V16" i="2" s="1"/>
  <c r="U17" i="2"/>
  <c r="V17" i="2" s="1"/>
  <c r="U18" i="2"/>
  <c r="V18" i="2" s="1"/>
  <c r="U19" i="2"/>
  <c r="V19" i="2" s="1"/>
  <c r="U20" i="2"/>
  <c r="V20" i="2" s="1"/>
  <c r="U21" i="2"/>
  <c r="V21" i="2" s="1"/>
  <c r="U22" i="2"/>
  <c r="V22" i="2" s="1"/>
  <c r="U23" i="2"/>
  <c r="V23" i="2" s="1"/>
  <c r="U24" i="2"/>
  <c r="V24" i="2" s="1"/>
  <c r="U25" i="2"/>
  <c r="V25" i="2" s="1"/>
  <c r="U26" i="2"/>
  <c r="V26" i="2" s="1"/>
  <c r="U27" i="2"/>
  <c r="V27" i="2" s="1"/>
  <c r="U28" i="2"/>
  <c r="V28" i="2" s="1"/>
  <c r="U29" i="2"/>
  <c r="V29" i="2" s="1"/>
  <c r="U30" i="2"/>
  <c r="V30" i="2" s="1"/>
  <c r="U31" i="2"/>
  <c r="V31" i="2" s="1"/>
  <c r="U32" i="2"/>
  <c r="V32" i="2" s="1"/>
  <c r="U33" i="2"/>
  <c r="V33" i="2" s="1"/>
  <c r="U34" i="2"/>
  <c r="V34" i="2" s="1"/>
  <c r="U35" i="2"/>
  <c r="V35" i="2" s="1"/>
  <c r="U36" i="2"/>
  <c r="V36" i="2" s="1"/>
  <c r="U37" i="2"/>
  <c r="V37" i="2" s="1"/>
  <c r="U38" i="2"/>
  <c r="V38" i="2" s="1"/>
  <c r="U39" i="2"/>
  <c r="V39" i="2" s="1"/>
  <c r="U40" i="2"/>
  <c r="V40" i="2" s="1"/>
  <c r="U41" i="2"/>
  <c r="V41" i="2" s="1"/>
  <c r="U42" i="2"/>
  <c r="V42" i="2" s="1"/>
  <c r="U43" i="2"/>
  <c r="V43" i="2" s="1"/>
  <c r="U44" i="2"/>
  <c r="V44" i="2" s="1"/>
  <c r="U45" i="2"/>
  <c r="V45" i="2" s="1"/>
  <c r="U46" i="2"/>
  <c r="V46" i="2" s="1"/>
  <c r="U47" i="2"/>
  <c r="V47" i="2" s="1"/>
  <c r="U48" i="2"/>
  <c r="V48" i="2" s="1"/>
  <c r="U49" i="2"/>
  <c r="V49" i="2" s="1"/>
  <c r="U50" i="2"/>
  <c r="V50" i="2" s="1"/>
  <c r="U51" i="2"/>
  <c r="V51" i="2" s="1"/>
  <c r="U52" i="2"/>
  <c r="V52" i="2" s="1"/>
  <c r="U53" i="2"/>
  <c r="V53" i="2" s="1"/>
  <c r="U54" i="2"/>
  <c r="V54" i="2" s="1"/>
  <c r="U55" i="2"/>
  <c r="V55" i="2" s="1"/>
  <c r="U56" i="2"/>
  <c r="V56" i="2" s="1"/>
  <c r="U57" i="2"/>
  <c r="V57" i="2" s="1"/>
  <c r="U58" i="2"/>
  <c r="V58" i="2" s="1"/>
  <c r="U59" i="2"/>
  <c r="V59" i="2" s="1"/>
  <c r="U60" i="2"/>
  <c r="V60" i="2" s="1"/>
  <c r="U61" i="2"/>
  <c r="V61" i="2" s="1"/>
  <c r="U62" i="2"/>
  <c r="V62" i="2" s="1"/>
  <c r="U63" i="2"/>
  <c r="V63" i="2" s="1"/>
  <c r="U64" i="2"/>
  <c r="V64" i="2" s="1"/>
  <c r="U65" i="2"/>
  <c r="V65" i="2" s="1"/>
  <c r="U66" i="2"/>
  <c r="V66" i="2" s="1"/>
  <c r="U67" i="2"/>
  <c r="V67" i="2" s="1"/>
  <c r="U68" i="2"/>
  <c r="V68" i="2" s="1"/>
  <c r="U69" i="2"/>
  <c r="V69" i="2" s="1"/>
  <c r="U70" i="2"/>
  <c r="V70" i="2" s="1"/>
  <c r="U71" i="2"/>
  <c r="V71" i="2" s="1"/>
  <c r="U72" i="2"/>
  <c r="V72" i="2" s="1"/>
  <c r="U73" i="2"/>
  <c r="V73" i="2" s="1"/>
  <c r="U74" i="2"/>
  <c r="V74" i="2" s="1"/>
  <c r="U75" i="2"/>
  <c r="V75" i="2" s="1"/>
  <c r="U5" i="2"/>
  <c r="V5" i="2" s="1"/>
  <c r="H15" i="2" l="1"/>
  <c r="I15" i="2" s="1"/>
  <c r="I17" i="2"/>
  <c r="I18" i="2"/>
  <c r="I19" i="2"/>
  <c r="I20" i="2"/>
  <c r="G22" i="2"/>
  <c r="I26" i="2"/>
  <c r="I27" i="2"/>
  <c r="I28" i="2"/>
  <c r="I29" i="2"/>
  <c r="I32" i="2"/>
  <c r="I33" i="2"/>
  <c r="I34" i="2"/>
  <c r="I35" i="2"/>
  <c r="I36" i="2"/>
  <c r="I37" i="2"/>
  <c r="I38" i="2"/>
  <c r="I39" i="2"/>
  <c r="G43" i="2"/>
  <c r="I49" i="2"/>
  <c r="G53" i="2"/>
  <c r="G54" i="2"/>
  <c r="I56" i="2"/>
  <c r="I57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O76" i="2"/>
  <c r="H58" i="2"/>
  <c r="I59" i="2" s="1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58" i="2"/>
  <c r="M59" i="2"/>
  <c r="N58" i="2"/>
  <c r="M53" i="2"/>
  <c r="M54" i="2"/>
  <c r="M55" i="2"/>
  <c r="M56" i="2"/>
  <c r="O56" i="2" s="1"/>
  <c r="M57" i="2"/>
  <c r="H53" i="2"/>
  <c r="N53" i="2"/>
  <c r="G14" i="2"/>
  <c r="I6" i="2"/>
  <c r="I7" i="2"/>
  <c r="I8" i="2"/>
  <c r="I9" i="2"/>
  <c r="I10" i="2"/>
  <c r="I11" i="2"/>
  <c r="I12" i="2"/>
  <c r="I13" i="2"/>
  <c r="I14" i="2"/>
  <c r="M6" i="2"/>
  <c r="O6" i="2" s="1"/>
  <c r="M7" i="2"/>
  <c r="M8" i="2"/>
  <c r="O8" i="2" s="1"/>
  <c r="M9" i="2"/>
  <c r="M10" i="2"/>
  <c r="O10" i="2" s="1"/>
  <c r="M11" i="2"/>
  <c r="M12" i="2"/>
  <c r="M13" i="2"/>
  <c r="M14" i="2"/>
  <c r="M15" i="2"/>
  <c r="M16" i="2"/>
  <c r="M17" i="2"/>
  <c r="O17" i="2" s="1"/>
  <c r="M18" i="2"/>
  <c r="O18" i="2" s="1"/>
  <c r="M19" i="2"/>
  <c r="O19" i="2" s="1"/>
  <c r="M20" i="2"/>
  <c r="M21" i="2"/>
  <c r="M22" i="2"/>
  <c r="O22" i="2" s="1"/>
  <c r="M23" i="2"/>
  <c r="M24" i="2"/>
  <c r="M25" i="2"/>
  <c r="M26" i="2"/>
  <c r="M27" i="2"/>
  <c r="M28" i="2"/>
  <c r="O28" i="2" s="1"/>
  <c r="M29" i="2"/>
  <c r="O29" i="2" s="1"/>
  <c r="M30" i="2"/>
  <c r="O30" i="2" s="1"/>
  <c r="M31" i="2"/>
  <c r="O31" i="2" s="1"/>
  <c r="M32" i="2"/>
  <c r="M33" i="2"/>
  <c r="M34" i="2"/>
  <c r="M35" i="2"/>
  <c r="M36" i="2"/>
  <c r="M37" i="2"/>
  <c r="M38" i="2"/>
  <c r="M39" i="2"/>
  <c r="M40" i="2"/>
  <c r="M41" i="2"/>
  <c r="M42" i="2"/>
  <c r="M43" i="2"/>
  <c r="O43" i="2" s="1"/>
  <c r="M44" i="2"/>
  <c r="M45" i="2"/>
  <c r="M46" i="2"/>
  <c r="M47" i="2"/>
  <c r="M48" i="2"/>
  <c r="M49" i="2"/>
  <c r="M50" i="2"/>
  <c r="O50" i="2" s="1"/>
  <c r="M51" i="2"/>
  <c r="M52" i="2"/>
  <c r="O52" i="2" s="1"/>
  <c r="N43" i="2"/>
  <c r="N42" i="2"/>
  <c r="H43" i="2"/>
  <c r="H42" i="2"/>
  <c r="I42" i="2" s="1"/>
  <c r="I43" i="2" l="1"/>
  <c r="O14" i="2"/>
  <c r="O54" i="2"/>
  <c r="I58" i="2"/>
  <c r="I44" i="2"/>
  <c r="I16" i="2"/>
  <c r="O53" i="2"/>
  <c r="N40" i="2"/>
  <c r="H40" i="2"/>
  <c r="H45" i="2"/>
  <c r="H47" i="2"/>
  <c r="H50" i="2"/>
  <c r="H52" i="2"/>
  <c r="I52" i="2" s="1"/>
  <c r="H54" i="2"/>
  <c r="I41" i="2" l="1"/>
  <c r="I40" i="2"/>
  <c r="I51" i="2"/>
  <c r="I50" i="2"/>
  <c r="I47" i="2"/>
  <c r="I48" i="2"/>
  <c r="I55" i="2"/>
  <c r="I54" i="2"/>
  <c r="I46" i="2"/>
  <c r="I45" i="2"/>
  <c r="I53" i="2"/>
  <c r="N24" i="2"/>
  <c r="H24" i="2"/>
  <c r="N22" i="2"/>
  <c r="H22" i="2"/>
  <c r="H21" i="2"/>
  <c r="I21" i="2" s="1"/>
  <c r="N21" i="2"/>
  <c r="N54" i="2"/>
  <c r="H30" i="2"/>
  <c r="N52" i="2"/>
  <c r="N50" i="2"/>
  <c r="N47" i="2"/>
  <c r="N45" i="2"/>
  <c r="I31" i="2" l="1"/>
  <c r="I30" i="2"/>
  <c r="I23" i="2"/>
  <c r="I22" i="2"/>
  <c r="I25" i="2"/>
  <c r="I24" i="2"/>
  <c r="M5" i="2"/>
  <c r="G15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7" i="2"/>
  <c r="N56" i="2"/>
  <c r="N55" i="2"/>
  <c r="N51" i="2"/>
  <c r="N49" i="2"/>
  <c r="N48" i="2"/>
  <c r="N46" i="2"/>
  <c r="N44" i="2"/>
  <c r="N41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3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I5" i="2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4" i="1"/>
  <c r="H57" i="1"/>
  <c r="H58" i="1"/>
  <c r="H59" i="1"/>
  <c r="H60" i="1"/>
  <c r="H61" i="1"/>
  <c r="H55" i="1"/>
  <c r="H56" i="1"/>
  <c r="H53" i="1"/>
  <c r="H54" i="1"/>
  <c r="H45" i="1"/>
  <c r="H46" i="1"/>
  <c r="H47" i="1"/>
  <c r="H48" i="1"/>
  <c r="H49" i="1"/>
  <c r="I42" i="1"/>
  <c r="I43" i="1"/>
  <c r="I44" i="1"/>
  <c r="I45" i="1"/>
  <c r="H44" i="1"/>
  <c r="H42" i="1"/>
  <c r="H43" i="1"/>
  <c r="H41" i="1"/>
  <c r="I41" i="1"/>
  <c r="H39" i="1"/>
  <c r="H40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50" i="1"/>
  <c r="H51" i="1"/>
  <c r="H52" i="1"/>
  <c r="P71" i="2" l="1"/>
  <c r="P57" i="2"/>
  <c r="Q57" i="2" s="1"/>
  <c r="P36" i="2"/>
  <c r="Q36" i="2" s="1"/>
  <c r="P10" i="2"/>
  <c r="P74" i="2"/>
  <c r="P70" i="2"/>
  <c r="Q70" i="2" s="1"/>
  <c r="P66" i="2"/>
  <c r="Q66" i="2" s="1"/>
  <c r="P62" i="2"/>
  <c r="P56" i="2"/>
  <c r="Q56" i="2" s="1"/>
  <c r="P48" i="2"/>
  <c r="Q48" i="2" s="1"/>
  <c r="P39" i="2"/>
  <c r="Q39" i="2" s="1"/>
  <c r="P35" i="2"/>
  <c r="P31" i="2"/>
  <c r="Q31" i="2" s="1"/>
  <c r="P26" i="2"/>
  <c r="Q26" i="2" s="1"/>
  <c r="P19" i="2"/>
  <c r="Q19" i="2" s="1"/>
  <c r="P9" i="2"/>
  <c r="P13" i="2"/>
  <c r="Q13" i="2" s="1"/>
  <c r="P21" i="2"/>
  <c r="Q21" i="2" s="1"/>
  <c r="P45" i="2"/>
  <c r="Q45" i="2" s="1"/>
  <c r="P53" i="2"/>
  <c r="P14" i="2"/>
  <c r="P22" i="2"/>
  <c r="P30" i="2"/>
  <c r="P42" i="2"/>
  <c r="P50" i="2"/>
  <c r="Q50" i="2" s="1"/>
  <c r="P54" i="2"/>
  <c r="Q54" i="2" s="1"/>
  <c r="P58" i="2"/>
  <c r="Q58" i="2" s="1"/>
  <c r="P52" i="2"/>
  <c r="Q52" i="2" s="1"/>
  <c r="P60" i="2"/>
  <c r="Q60" i="2" s="1"/>
  <c r="P24" i="2"/>
  <c r="Q24" i="2" s="1"/>
  <c r="P40" i="2"/>
  <c r="Q40" i="2" s="1"/>
  <c r="P43" i="2"/>
  <c r="Q43" i="2" s="1"/>
  <c r="P75" i="2"/>
  <c r="Q75" i="2" s="1"/>
  <c r="P15" i="2"/>
  <c r="P47" i="2"/>
  <c r="Q47" i="2" s="1"/>
  <c r="P63" i="2"/>
  <c r="Q63" i="2" s="1"/>
  <c r="P41" i="2"/>
  <c r="P27" i="2"/>
  <c r="Q27" i="2" s="1"/>
  <c r="P16" i="2"/>
  <c r="Q16" i="2" s="1"/>
  <c r="P73" i="2"/>
  <c r="P69" i="2"/>
  <c r="P65" i="2"/>
  <c r="Q65" i="2" s="1"/>
  <c r="P61" i="2"/>
  <c r="Q61" i="2" s="1"/>
  <c r="P55" i="2"/>
  <c r="P46" i="2"/>
  <c r="P38" i="2"/>
  <c r="Q38" i="2" s="1"/>
  <c r="P34" i="2"/>
  <c r="Q34" i="2" s="1"/>
  <c r="P29" i="2"/>
  <c r="P25" i="2"/>
  <c r="P18" i="2"/>
  <c r="Q18" i="2" s="1"/>
  <c r="P12" i="2"/>
  <c r="P8" i="2"/>
  <c r="P67" i="2"/>
  <c r="Q67" i="2" s="1"/>
  <c r="P49" i="2"/>
  <c r="Q49" i="2" s="1"/>
  <c r="P32" i="2"/>
  <c r="Q32" i="2" s="1"/>
  <c r="P20" i="2"/>
  <c r="P6" i="2"/>
  <c r="Q6" i="2" s="1"/>
  <c r="P5" i="2"/>
  <c r="Q5" i="2" s="1"/>
  <c r="P72" i="2"/>
  <c r="Q72" i="2" s="1"/>
  <c r="P68" i="2"/>
  <c r="P64" i="2"/>
  <c r="P59" i="2"/>
  <c r="P51" i="2"/>
  <c r="Q51" i="2" s="1"/>
  <c r="P44" i="2"/>
  <c r="P37" i="2"/>
  <c r="Q37" i="2" s="1"/>
  <c r="P33" i="2"/>
  <c r="Q33" i="2" s="1"/>
  <c r="P28" i="2"/>
  <c r="Q28" i="2" s="1"/>
  <c r="P23" i="2"/>
  <c r="P17" i="2"/>
  <c r="P11" i="2"/>
  <c r="Q11" i="2" s="1"/>
  <c r="P7" i="2"/>
  <c r="G66" i="2"/>
  <c r="O66" i="2" s="1"/>
  <c r="G75" i="2"/>
  <c r="G71" i="2"/>
  <c r="G67" i="2"/>
  <c r="O67" i="2" s="1"/>
  <c r="G63" i="2"/>
  <c r="O63" i="2" s="1"/>
  <c r="G36" i="2"/>
  <c r="O36" i="2" s="1"/>
  <c r="G32" i="2"/>
  <c r="G27" i="2"/>
  <c r="O27" i="2" s="1"/>
  <c r="G16" i="2"/>
  <c r="O16" i="2" s="1"/>
  <c r="G70" i="2"/>
  <c r="G56" i="2"/>
  <c r="G35" i="2"/>
  <c r="O35" i="2" s="1"/>
  <c r="G26" i="2"/>
  <c r="O26" i="2" s="1"/>
  <c r="G61" i="2"/>
  <c r="G55" i="2"/>
  <c r="G74" i="2"/>
  <c r="O74" i="2" s="1"/>
  <c r="G62" i="2"/>
  <c r="O62" i="2" s="1"/>
  <c r="G48" i="2"/>
  <c r="G31" i="2"/>
  <c r="G49" i="2"/>
  <c r="O49" i="2" s="1"/>
  <c r="G50" i="2"/>
  <c r="G39" i="2"/>
  <c r="G40" i="2"/>
  <c r="O40" i="2" s="1"/>
  <c r="G19" i="2"/>
  <c r="Q73" i="2"/>
  <c r="G73" i="2"/>
  <c r="Q69" i="2"/>
  <c r="G69" i="2"/>
  <c r="G65" i="2"/>
  <c r="O65" i="2" s="1"/>
  <c r="Q46" i="2"/>
  <c r="G47" i="2"/>
  <c r="G46" i="2"/>
  <c r="O46" i="2" s="1"/>
  <c r="G38" i="2"/>
  <c r="O38" i="2" s="1"/>
  <c r="G34" i="2"/>
  <c r="O34" i="2" s="1"/>
  <c r="G29" i="2"/>
  <c r="G30" i="2"/>
  <c r="Q25" i="2"/>
  <c r="G25" i="2"/>
  <c r="G18" i="2"/>
  <c r="Q12" i="2"/>
  <c r="G57" i="2"/>
  <c r="O57" i="2" s="1"/>
  <c r="G58" i="2"/>
  <c r="G41" i="2"/>
  <c r="O41" i="2" s="1"/>
  <c r="G42" i="2"/>
  <c r="O42" i="2" s="1"/>
  <c r="G21" i="2"/>
  <c r="O21" i="2" s="1"/>
  <c r="G20" i="2"/>
  <c r="G72" i="2"/>
  <c r="G68" i="2"/>
  <c r="O68" i="2" s="1"/>
  <c r="G64" i="2"/>
  <c r="O64" i="2" s="1"/>
  <c r="G59" i="2"/>
  <c r="O59" i="2" s="1"/>
  <c r="G60" i="2"/>
  <c r="O60" i="2" s="1"/>
  <c r="G51" i="2"/>
  <c r="O51" i="2" s="1"/>
  <c r="G52" i="2"/>
  <c r="G45" i="2"/>
  <c r="O45" i="2" s="1"/>
  <c r="G44" i="2"/>
  <c r="G37" i="2"/>
  <c r="O37" i="2" s="1"/>
  <c r="G33" i="2"/>
  <c r="O33" i="2" s="1"/>
  <c r="G28" i="2"/>
  <c r="G23" i="2"/>
  <c r="O23" i="2" s="1"/>
  <c r="G24" i="2"/>
  <c r="O24" i="2" s="1"/>
  <c r="G17" i="2"/>
  <c r="Q64" i="2"/>
  <c r="Q59" i="2"/>
  <c r="Q17" i="2"/>
  <c r="Q7" i="2"/>
  <c r="O61" i="2"/>
  <c r="Q14" i="2"/>
  <c r="Q22" i="2"/>
  <c r="Q30" i="2"/>
  <c r="Q71" i="2"/>
  <c r="Q41" i="2"/>
  <c r="O32" i="2"/>
  <c r="G10" i="2"/>
  <c r="O55" i="2"/>
  <c r="Q74" i="2"/>
  <c r="O70" i="2"/>
  <c r="O48" i="2"/>
  <c r="Q15" i="2"/>
  <c r="O75" i="2"/>
  <c r="O71" i="2"/>
  <c r="G6" i="2"/>
  <c r="O73" i="2"/>
  <c r="O69" i="2"/>
  <c r="G8" i="2"/>
  <c r="O58" i="2"/>
  <c r="O72" i="2"/>
  <c r="O20" i="2"/>
  <c r="O39" i="2"/>
  <c r="O15" i="2"/>
  <c r="G9" i="2"/>
  <c r="O9" i="2" s="1"/>
  <c r="O47" i="2"/>
  <c r="O25" i="2"/>
  <c r="G12" i="2"/>
  <c r="O12" i="2" s="1"/>
  <c r="G13" i="2"/>
  <c r="O13" i="2" s="1"/>
  <c r="O44" i="2"/>
  <c r="G11" i="2"/>
  <c r="O11" i="2" s="1"/>
  <c r="G7" i="2"/>
  <c r="O7" i="2" s="1"/>
  <c r="G5" i="2"/>
  <c r="O5" i="2" s="1"/>
  <c r="I4" i="1"/>
  <c r="H4" i="1"/>
  <c r="W33" i="2" l="1"/>
  <c r="X33" i="2"/>
  <c r="W67" i="2"/>
  <c r="X67" i="2"/>
  <c r="W60" i="2"/>
  <c r="X60" i="2"/>
  <c r="W5" i="2"/>
  <c r="X5" i="2"/>
  <c r="X6" i="2"/>
  <c r="W6" i="2"/>
  <c r="W65" i="2"/>
  <c r="W27" i="2"/>
  <c r="X27" i="2"/>
  <c r="W26" i="2"/>
  <c r="W48" i="2"/>
  <c r="X48" i="2"/>
  <c r="W70" i="2"/>
  <c r="W57" i="2"/>
  <c r="X57" i="2"/>
  <c r="W37" i="2"/>
  <c r="W75" i="2"/>
  <c r="X75" i="2"/>
  <c r="W50" i="2"/>
  <c r="W13" i="2"/>
  <c r="W31" i="2"/>
  <c r="X31" i="2"/>
  <c r="X56" i="2"/>
  <c r="W15" i="2"/>
  <c r="W40" i="2"/>
  <c r="X40" i="2"/>
  <c r="X22" i="2"/>
  <c r="W22" i="2"/>
  <c r="W59" i="2"/>
  <c r="W34" i="2"/>
  <c r="W49" i="2"/>
  <c r="W38" i="2"/>
  <c r="W16" i="2"/>
  <c r="X16" i="2"/>
  <c r="W47" i="2"/>
  <c r="X47" i="2"/>
  <c r="X14" i="2"/>
  <c r="W14" i="2"/>
  <c r="W64" i="2"/>
  <c r="T72" i="2"/>
  <c r="T73" i="2"/>
  <c r="X63" i="2"/>
  <c r="X43" i="2"/>
  <c r="R52" i="2"/>
  <c r="W39" i="2"/>
  <c r="X39" i="2"/>
  <c r="X36" i="2"/>
  <c r="T71" i="2"/>
  <c r="W58" i="2"/>
  <c r="X58" i="2"/>
  <c r="W17" i="2"/>
  <c r="X17" i="2"/>
  <c r="W25" i="2"/>
  <c r="W46" i="2"/>
  <c r="W18" i="2"/>
  <c r="X21" i="2"/>
  <c r="T19" i="2"/>
  <c r="W66" i="2"/>
  <c r="W41" i="2"/>
  <c r="X41" i="2"/>
  <c r="T28" i="2"/>
  <c r="X12" i="2"/>
  <c r="W12" i="2"/>
  <c r="T7" i="2"/>
  <c r="W51" i="2"/>
  <c r="X51" i="2"/>
  <c r="W32" i="2"/>
  <c r="X32" i="2"/>
  <c r="W61" i="2"/>
  <c r="Q9" i="2"/>
  <c r="Q20" i="2"/>
  <c r="S20" i="2" s="1"/>
  <c r="Q35" i="2"/>
  <c r="S35" i="2" s="1"/>
  <c r="Q10" i="2"/>
  <c r="Q42" i="2"/>
  <c r="W43" i="2" s="1"/>
  <c r="Q62" i="2"/>
  <c r="R63" i="2" s="1"/>
  <c r="Q55" i="2"/>
  <c r="Q53" i="2"/>
  <c r="Q23" i="2"/>
  <c r="Q44" i="2"/>
  <c r="T44" i="2" s="1"/>
  <c r="Q68" i="2"/>
  <c r="R68" i="2" s="1"/>
  <c r="Q8" i="2"/>
  <c r="Q29" i="2"/>
  <c r="S29" i="2" s="1"/>
  <c r="R13" i="2"/>
  <c r="R47" i="2"/>
  <c r="R50" i="2"/>
  <c r="S9" i="2"/>
  <c r="S66" i="2"/>
  <c r="R66" i="2"/>
  <c r="S6" i="2"/>
  <c r="R6" i="2"/>
  <c r="S36" i="2"/>
  <c r="R36" i="2"/>
  <c r="S63" i="2"/>
  <c r="S11" i="2"/>
  <c r="S59" i="2"/>
  <c r="R59" i="2"/>
  <c r="R15" i="2"/>
  <c r="S56" i="2"/>
  <c r="S27" i="2"/>
  <c r="R27" i="2"/>
  <c r="S67" i="2"/>
  <c r="R67" i="2"/>
  <c r="S75" i="2"/>
  <c r="R75" i="2"/>
  <c r="R60" i="2"/>
  <c r="S61" i="2"/>
  <c r="R61" i="2"/>
  <c r="S37" i="2"/>
  <c r="R37" i="2"/>
  <c r="S18" i="2"/>
  <c r="R18" i="2"/>
  <c r="S69" i="2"/>
  <c r="S19" i="2"/>
  <c r="R19" i="2"/>
  <c r="S39" i="2"/>
  <c r="R39" i="2"/>
  <c r="R62" i="2"/>
  <c r="S70" i="2"/>
  <c r="R70" i="2"/>
  <c r="S32" i="2"/>
  <c r="R32" i="2"/>
  <c r="S49" i="2"/>
  <c r="R49" i="2"/>
  <c r="S71" i="2"/>
  <c r="R71" i="2"/>
  <c r="R40" i="2"/>
  <c r="R58" i="2"/>
  <c r="S23" i="2"/>
  <c r="R23" i="2"/>
  <c r="R29" i="2"/>
  <c r="S38" i="2"/>
  <c r="R38" i="2"/>
  <c r="T38" i="2"/>
  <c r="T63" i="2"/>
  <c r="S31" i="2"/>
  <c r="R31" i="2"/>
  <c r="S74" i="2"/>
  <c r="R74" i="2"/>
  <c r="R14" i="2"/>
  <c r="S33" i="2"/>
  <c r="R33" i="2"/>
  <c r="S34" i="2"/>
  <c r="R34" i="2"/>
  <c r="T74" i="2"/>
  <c r="S41" i="2"/>
  <c r="R41" i="2"/>
  <c r="S17" i="2"/>
  <c r="R17" i="2"/>
  <c r="S64" i="2"/>
  <c r="R64" i="2"/>
  <c r="S46" i="2"/>
  <c r="R46" i="2"/>
  <c r="S26" i="2"/>
  <c r="R26" i="2"/>
  <c r="S48" i="2"/>
  <c r="R48" i="2"/>
  <c r="S16" i="2"/>
  <c r="R16" i="2"/>
  <c r="S57" i="2"/>
  <c r="R57" i="2"/>
  <c r="R43" i="2"/>
  <c r="R22" i="2"/>
  <c r="S7" i="2"/>
  <c r="R7" i="2"/>
  <c r="S28" i="2"/>
  <c r="R28" i="2"/>
  <c r="S51" i="2"/>
  <c r="R51" i="2"/>
  <c r="S72" i="2"/>
  <c r="R72" i="2"/>
  <c r="S5" i="2"/>
  <c r="R5" i="2"/>
  <c r="S12" i="2"/>
  <c r="R12" i="2"/>
  <c r="S25" i="2"/>
  <c r="R25" i="2"/>
  <c r="S65" i="2"/>
  <c r="R65" i="2"/>
  <c r="S73" i="2"/>
  <c r="R73" i="2"/>
  <c r="T51" i="2"/>
  <c r="S45" i="2"/>
  <c r="T45" i="2"/>
  <c r="T48" i="2"/>
  <c r="T18" i="2"/>
  <c r="T61" i="2"/>
  <c r="T16" i="2"/>
  <c r="S15" i="2"/>
  <c r="T15" i="2"/>
  <c r="S40" i="2"/>
  <c r="T40" i="2"/>
  <c r="S58" i="2"/>
  <c r="T58" i="2"/>
  <c r="S30" i="2"/>
  <c r="T30" i="2"/>
  <c r="T11" i="2"/>
  <c r="T33" i="2"/>
  <c r="T59" i="2"/>
  <c r="T5" i="2"/>
  <c r="T25" i="2"/>
  <c r="T46" i="2"/>
  <c r="T26" i="2"/>
  <c r="T56" i="2"/>
  <c r="T9" i="2"/>
  <c r="T32" i="2"/>
  <c r="T41" i="2"/>
  <c r="T39" i="2"/>
  <c r="S42" i="2"/>
  <c r="T42" i="2"/>
  <c r="S52" i="2"/>
  <c r="T52" i="2"/>
  <c r="S43" i="2"/>
  <c r="T43" i="2"/>
  <c r="S24" i="2"/>
  <c r="T24" i="2"/>
  <c r="S54" i="2"/>
  <c r="T54" i="2"/>
  <c r="S22" i="2"/>
  <c r="T22" i="2"/>
  <c r="T17" i="2"/>
  <c r="T37" i="2"/>
  <c r="T64" i="2"/>
  <c r="T31" i="2"/>
  <c r="T62" i="2"/>
  <c r="T29" i="2"/>
  <c r="T65" i="2"/>
  <c r="T6" i="2"/>
  <c r="T20" i="2"/>
  <c r="T49" i="2"/>
  <c r="T67" i="2"/>
  <c r="T75" i="2"/>
  <c r="T66" i="2"/>
  <c r="S60" i="2"/>
  <c r="T60" i="2"/>
  <c r="S47" i="2"/>
  <c r="T47" i="2"/>
  <c r="S21" i="2"/>
  <c r="T21" i="2"/>
  <c r="S13" i="2"/>
  <c r="T13" i="2"/>
  <c r="S50" i="2"/>
  <c r="T50" i="2"/>
  <c r="S14" i="2"/>
  <c r="T14" i="2"/>
  <c r="T23" i="2"/>
  <c r="T12" i="2"/>
  <c r="T34" i="2"/>
  <c r="T69" i="2"/>
  <c r="T70" i="2"/>
  <c r="T27" i="2"/>
  <c r="T36" i="2"/>
  <c r="T57" i="2"/>
  <c r="R20" i="2" l="1"/>
  <c r="S62" i="2"/>
  <c r="R21" i="2"/>
  <c r="R42" i="2"/>
  <c r="T35" i="2"/>
  <c r="T68" i="2"/>
  <c r="R8" i="2"/>
  <c r="W9" i="2"/>
  <c r="R53" i="2"/>
  <c r="R11" i="2"/>
  <c r="W19" i="2"/>
  <c r="X19" i="2"/>
  <c r="W71" i="2"/>
  <c r="W73" i="2"/>
  <c r="R69" i="2"/>
  <c r="R55" i="2"/>
  <c r="R35" i="2"/>
  <c r="S44" i="2"/>
  <c r="W62" i="2"/>
  <c r="X62" i="2"/>
  <c r="W20" i="2"/>
  <c r="W7" i="2"/>
  <c r="X7" i="2"/>
  <c r="W28" i="2"/>
  <c r="W52" i="2"/>
  <c r="W72" i="2"/>
  <c r="R30" i="2"/>
  <c r="R24" i="2"/>
  <c r="W42" i="2"/>
  <c r="X42" i="2"/>
  <c r="X9" i="2"/>
  <c r="W21" i="2"/>
  <c r="W63" i="2"/>
  <c r="W74" i="2"/>
  <c r="T8" i="2"/>
  <c r="T53" i="2"/>
  <c r="S8" i="2"/>
  <c r="S53" i="2"/>
  <c r="R54" i="2"/>
  <c r="S10" i="2"/>
  <c r="S68" i="2"/>
  <c r="S55" i="2"/>
  <c r="R56" i="2"/>
  <c r="R9" i="2"/>
  <c r="R10" i="2"/>
  <c r="T10" i="2"/>
  <c r="T55" i="2"/>
  <c r="R45" i="2"/>
  <c r="R44" i="2"/>
  <c r="W23" i="2" l="1"/>
  <c r="W24" i="2"/>
  <c r="W44" i="2"/>
  <c r="X44" i="2"/>
  <c r="W45" i="2"/>
  <c r="W55" i="2"/>
  <c r="X55" i="2"/>
  <c r="W56" i="2"/>
  <c r="W53" i="2"/>
  <c r="X53" i="2"/>
  <c r="W54" i="2"/>
  <c r="X29" i="2"/>
  <c r="W29" i="2"/>
  <c r="W30" i="2"/>
  <c r="W35" i="2"/>
  <c r="W36" i="2"/>
  <c r="W68" i="2"/>
  <c r="X68" i="2"/>
  <c r="W69" i="2"/>
  <c r="W10" i="2"/>
  <c r="X10" i="2"/>
  <c r="W11" i="2"/>
  <c r="W8" i="2"/>
  <c r="X8" i="2"/>
</calcChain>
</file>

<file path=xl/sharedStrings.xml><?xml version="1.0" encoding="utf-8"?>
<sst xmlns="http://schemas.openxmlformats.org/spreadsheetml/2006/main" count="206" uniqueCount="113">
  <si>
    <t>Location</t>
  </si>
  <si>
    <t>Miles</t>
  </si>
  <si>
    <t>TS Miles</t>
  </si>
  <si>
    <t>Elevation</t>
  </si>
  <si>
    <t>Climbing</t>
  </si>
  <si>
    <t>Grade</t>
  </si>
  <si>
    <t>Start</t>
  </si>
  <si>
    <t>TS01</t>
  </si>
  <si>
    <t>TS02</t>
  </si>
  <si>
    <t>TS03</t>
  </si>
  <si>
    <t>TS04</t>
  </si>
  <si>
    <t>TS05</t>
  </si>
  <si>
    <t>Hurricane (R on SR-59)</t>
  </si>
  <si>
    <t>St. George</t>
  </si>
  <si>
    <t>L Co Hwy 237</t>
  </si>
  <si>
    <t>L stay on Co Hwy 237</t>
  </si>
  <si>
    <r>
      <t xml:space="preserve"> </t>
    </r>
    <r>
      <rPr>
        <sz val="11"/>
        <color theme="1"/>
        <rFont val="Symbol"/>
        <family val="1"/>
        <charset val="2"/>
      </rPr>
      <t xml:space="preserve">D </t>
    </r>
    <r>
      <rPr>
        <sz val="11"/>
        <color theme="1"/>
        <rFont val="Calibri"/>
        <family val="2"/>
      </rPr>
      <t>elevation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</si>
  <si>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</rPr>
      <t>D</t>
    </r>
  </si>
  <si>
    <t>L US 89 access rd</t>
  </si>
  <si>
    <t xml:space="preserve">L US 89  </t>
  </si>
  <si>
    <t>Hancock Rd</t>
  </si>
  <si>
    <t>State Barn Wash</t>
  </si>
  <si>
    <t>Orderville</t>
  </si>
  <si>
    <t>Pecon Rd Climb</t>
  </si>
  <si>
    <t>Summit</t>
  </si>
  <si>
    <t>Sand Hollow Res.</t>
  </si>
  <si>
    <t>Clay Flat</t>
  </si>
  <si>
    <t>R Washington Fields Rd</t>
  </si>
  <si>
    <t>Virgin River</t>
  </si>
  <si>
    <t>Neutral</t>
  </si>
  <si>
    <t>RidewGPS Time</t>
  </si>
  <si>
    <t>Gravel Pass</t>
  </si>
  <si>
    <t>R SR 12</t>
  </si>
  <si>
    <t>Coyote Hollow</t>
  </si>
  <si>
    <t>Chevron</t>
  </si>
  <si>
    <t>enter Canyon Bike Trail</t>
  </si>
  <si>
    <t>path</t>
  </si>
  <si>
    <t>Tropic Canyon</t>
  </si>
  <si>
    <t>Canyonville</t>
  </si>
  <si>
    <t>Powell Point Vista</t>
  </si>
  <si>
    <t>Henrieville Creek</t>
  </si>
  <si>
    <t>Escanlante</t>
  </si>
  <si>
    <t>RwGPS</t>
  </si>
  <si>
    <t>Head of the Rocks</t>
  </si>
  <si>
    <t>Bicknell Aquarius Inn</t>
  </si>
  <si>
    <t>Panguitch Color Country Motel</t>
  </si>
  <si>
    <t>TS06</t>
  </si>
  <si>
    <t>Cedar City</t>
  </si>
  <si>
    <t>Central</t>
  </si>
  <si>
    <t>Veyo</t>
  </si>
  <si>
    <t>Snow Canyon</t>
  </si>
  <si>
    <t>Finish</t>
  </si>
  <si>
    <t>exit Bike Trail (Subway)</t>
  </si>
  <si>
    <t>Bike Trail ends on map</t>
  </si>
  <si>
    <t>L FH-050</t>
  </si>
  <si>
    <t>R UT-15</t>
  </si>
  <si>
    <t>Enterprise L UT-18</t>
  </si>
  <si>
    <t>start no Day Follow</t>
  </si>
  <si>
    <t>end no Day Follow</t>
  </si>
  <si>
    <t>start no Support</t>
  </si>
  <si>
    <t>enter bike path</t>
  </si>
  <si>
    <t>exit bike path</t>
  </si>
  <si>
    <t>Escanlante River</t>
  </si>
  <si>
    <t>Boulder</t>
  </si>
  <si>
    <t>Hells Backbone Rd</t>
  </si>
  <si>
    <t>Freemont River</t>
  </si>
  <si>
    <t>Summit and Windy Ridge</t>
  </si>
  <si>
    <t>Dry Valley</t>
  </si>
  <si>
    <t>Otter Creek</t>
  </si>
  <si>
    <t>Kingston</t>
  </si>
  <si>
    <t>L US-89</t>
  </si>
  <si>
    <t>Circleville</t>
  </si>
  <si>
    <t>Mammoth Creek</t>
  </si>
  <si>
    <t>FR-232</t>
  </si>
  <si>
    <t>Panguitch Lake</t>
  </si>
  <si>
    <t>no Day Follow</t>
  </si>
  <si>
    <t>Quichapa Lake</t>
  </si>
  <si>
    <t>Pinto Rd</t>
  </si>
  <si>
    <t>Newcastle (L N. Main St.)</t>
  </si>
  <si>
    <t>Bull Valley Mountians Summit</t>
  </si>
  <si>
    <t>Bristlecone Pine TH</t>
  </si>
  <si>
    <t>RwGPS Speed</t>
  </si>
  <si>
    <t>Km</t>
  </si>
  <si>
    <t>RwGPS Elapsed</t>
  </si>
  <si>
    <t>RwGPS Seg</t>
  </si>
  <si>
    <t>Unadjusted Arrival</t>
  </si>
  <si>
    <t>Adj. Elapsed</t>
  </si>
  <si>
    <t>Adj. Arrival</t>
  </si>
  <si>
    <t>L UT-24</t>
  </si>
  <si>
    <t>Lyman</t>
  </si>
  <si>
    <t>L Browns Ln</t>
  </si>
  <si>
    <t>L UT-62 (enter Koosharem)</t>
  </si>
  <si>
    <t>R stay on UT-62 (Jct. UT-22)</t>
  </si>
  <si>
    <t>Glendale</t>
  </si>
  <si>
    <t>Alton Rd</t>
  </si>
  <si>
    <t>Hatch Hoodoo Hideout Café</t>
  </si>
  <si>
    <t>MP 93 (hairpin)</t>
  </si>
  <si>
    <t>Roundup Flat Summit</t>
  </si>
  <si>
    <t>Parks Pasture</t>
  </si>
  <si>
    <t>Devils Slide</t>
  </si>
  <si>
    <t>The Narrows</t>
  </si>
  <si>
    <t>Dog Valley Rd</t>
  </si>
  <si>
    <t>Adj Seg</t>
  </si>
  <si>
    <t>TS km</t>
  </si>
  <si>
    <t>H</t>
  </si>
  <si>
    <t>enter path</t>
  </si>
  <si>
    <t>exit path</t>
  </si>
  <si>
    <t>start no DF</t>
  </si>
  <si>
    <t>no DF</t>
  </si>
  <si>
    <t>end no DF</t>
  </si>
  <si>
    <t>end Support</t>
  </si>
  <si>
    <r>
      <rPr>
        <b/>
        <u/>
        <sz val="11"/>
        <color theme="1"/>
        <rFont val="Symbol"/>
        <family val="1"/>
        <charset val="2"/>
      </rPr>
      <t>D</t>
    </r>
    <r>
      <rPr>
        <b/>
        <u/>
        <sz val="11"/>
        <color theme="1"/>
        <rFont val="Calibri"/>
        <family val="2"/>
      </rPr>
      <t>D</t>
    </r>
  </si>
  <si>
    <r>
      <t xml:space="preserve"> </t>
    </r>
    <r>
      <rPr>
        <b/>
        <u/>
        <sz val="11"/>
        <color theme="1"/>
        <rFont val="Symbol"/>
        <family val="1"/>
        <charset val="2"/>
      </rPr>
      <t xml:space="preserve">D </t>
    </r>
    <r>
      <rPr>
        <b/>
        <u/>
        <sz val="11"/>
        <color theme="1"/>
        <rFont val="Calibri"/>
        <family val="2"/>
      </rPr>
      <t>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</si>
</sst>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hh:mm"/>
    <numFmt numFmtId="167" formatCode="[h]\ &quot;h&quot;\ mm\ &quot;m&quot;"/>
    <numFmt numFmtId="168" formatCode="ddd\ hh:mm\ AM/PM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1"/>
      <color theme="1"/>
      <name val="Calibri"/>
      <family val="1"/>
      <charset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1"/>
      <charset val="2"/>
    </font>
    <font>
      <b/>
      <u/>
      <sz val="11"/>
      <color theme="1"/>
      <name val="Symbol"/>
      <family val="1"/>
      <charset val="2"/>
    </font>
    <font>
      <b/>
      <u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0" fontId="4" fillId="0" borderId="0" xfId="0" applyFont="1"/>
    <xf numFmtId="165" fontId="0" fillId="0" borderId="0" xfId="1" applyNumberFormat="1" applyFont="1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165" fontId="0" fillId="0" borderId="0" xfId="1" applyNumberFormat="1" applyFont="1" applyAlignment="1">
      <alignment horizontal="center" wrapText="1"/>
    </xf>
    <xf numFmtId="166" fontId="0" fillId="0" borderId="0" xfId="0" applyNumberFormat="1" applyAlignment="1">
      <alignment horizontal="center" wrapText="1"/>
    </xf>
    <xf numFmtId="166" fontId="0" fillId="0" borderId="0" xfId="0" applyNumberFormat="1"/>
    <xf numFmtId="167" fontId="1" fillId="0" borderId="0" xfId="1" applyNumberFormat="1"/>
    <xf numFmtId="0" fontId="0" fillId="0" borderId="0" xfId="0" applyAlignment="1">
      <alignment wrapText="1"/>
    </xf>
    <xf numFmtId="168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 wrapText="1"/>
    </xf>
    <xf numFmtId="2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 wrapText="1"/>
    </xf>
    <xf numFmtId="167" fontId="1" fillId="0" borderId="0" xfId="1" applyNumberFormat="1" applyFont="1"/>
    <xf numFmtId="9" fontId="5" fillId="2" borderId="0" xfId="1" applyFont="1" applyFill="1" applyAlignment="1">
      <alignment horizontal="right"/>
    </xf>
    <xf numFmtId="0" fontId="5" fillId="2" borderId="0" xfId="0" applyFont="1" applyFill="1"/>
    <xf numFmtId="9" fontId="5" fillId="2" borderId="0" xfId="1" applyFont="1" applyFill="1" applyAlignment="1">
      <alignment horizontal="right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167" fontId="5" fillId="2" borderId="0" xfId="1" applyNumberFormat="1" applyFont="1" applyFill="1"/>
    <xf numFmtId="168" fontId="5" fillId="2" borderId="0" xfId="0" applyNumberFormat="1" applyFont="1" applyFill="1"/>
    <xf numFmtId="0" fontId="0" fillId="3" borderId="0" xfId="0" applyFill="1"/>
    <xf numFmtId="0" fontId="0" fillId="3" borderId="0" xfId="0" applyFill="1" applyAlignment="1">
      <alignment horizontal="center" wrapText="1"/>
    </xf>
    <xf numFmtId="168" fontId="0" fillId="3" borderId="0" xfId="0" applyNumberFormat="1" applyFill="1"/>
    <xf numFmtId="9" fontId="0" fillId="4" borderId="0" xfId="1" applyFont="1" applyFill="1" applyAlignment="1">
      <alignment horizontal="right"/>
    </xf>
    <xf numFmtId="0" fontId="0" fillId="4" borderId="0" xfId="0" applyFill="1"/>
    <xf numFmtId="9" fontId="0" fillId="4" borderId="0" xfId="1" applyFont="1" applyFill="1" applyAlignment="1">
      <alignment horizontal="right" wrapText="1"/>
    </xf>
    <xf numFmtId="0" fontId="0" fillId="4" borderId="0" xfId="0" applyFill="1" applyAlignment="1">
      <alignment horizontal="center" wrapText="1"/>
    </xf>
    <xf numFmtId="167" fontId="1" fillId="4" borderId="0" xfId="1" applyNumberFormat="1" applyFont="1" applyFill="1"/>
    <xf numFmtId="167" fontId="1" fillId="4" borderId="0" xfId="1" applyNumberFormat="1" applyFill="1"/>
    <xf numFmtId="168" fontId="0" fillId="4" borderId="0" xfId="0" applyNumberFormat="1" applyFill="1"/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65" fontId="6" fillId="0" borderId="0" xfId="1" applyNumberFormat="1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X76"/>
  <sheetViews>
    <sheetView tabSelected="1" workbookViewId="0">
      <pane xSplit="4" ySplit="3" topLeftCell="G30" activePane="bottomRight" state="frozen"/>
      <selection pane="topRight" activeCell="D1" sqref="D1"/>
      <selection pane="bottomLeft" activeCell="A3" sqref="A3"/>
      <selection pane="bottomRight" activeCell="S59" sqref="S59"/>
    </sheetView>
  </sheetViews>
  <sheetFormatPr defaultRowHeight="14.4"/>
  <cols>
    <col min="1" max="1" width="3.77734375" customWidth="1"/>
    <col min="3" max="3" width="11.33203125" style="10" customWidth="1"/>
    <col min="4" max="4" width="29.6640625" customWidth="1"/>
    <col min="5" max="5" width="8.88671875" style="1"/>
    <col min="9" max="9" width="7.88671875" style="12" customWidth="1"/>
    <col min="10" max="10" width="8.21875" customWidth="1"/>
    <col min="11" max="11" width="8.88671875" style="3"/>
    <col min="12" max="12" width="9.6640625" style="15" customWidth="1"/>
    <col min="13" max="13" width="10" customWidth="1"/>
    <col min="14" max="14" width="13.6640625" style="25" customWidth="1"/>
    <col min="15" max="16" width="8.109375" hidden="1" customWidth="1"/>
    <col min="17" max="18" width="11" style="19" customWidth="1"/>
    <col min="19" max="19" width="12.44140625" style="19" customWidth="1"/>
    <col min="20" max="20" width="9.88671875" hidden="1" customWidth="1"/>
    <col min="21" max="21" width="10.109375" hidden="1" customWidth="1"/>
    <col min="22" max="23" width="11" style="29" customWidth="1"/>
    <col min="24" max="24" width="12.44140625" style="29" customWidth="1"/>
  </cols>
  <sheetData>
    <row r="1" spans="1:24">
      <c r="Q1" s="18">
        <v>0.05</v>
      </c>
      <c r="R1" s="18"/>
      <c r="V1" s="28">
        <v>0.05</v>
      </c>
      <c r="W1" s="28"/>
    </row>
    <row r="2" spans="1:24" s="4" customFormat="1" hidden="1">
      <c r="E2" s="5"/>
      <c r="I2" s="13"/>
      <c r="K2" s="6"/>
      <c r="L2" s="16"/>
      <c r="N2" s="26"/>
      <c r="Q2" s="20">
        <v>0.1</v>
      </c>
      <c r="R2" s="20"/>
      <c r="S2" s="21"/>
      <c r="V2" s="30">
        <v>0.2</v>
      </c>
      <c r="W2" s="30"/>
      <c r="X2" s="31"/>
    </row>
    <row r="3" spans="1:24" s="35" customFormat="1" ht="28.8">
      <c r="A3">
        <v>1</v>
      </c>
      <c r="D3" s="35" t="s">
        <v>0</v>
      </c>
      <c r="E3" s="36" t="s">
        <v>82</v>
      </c>
      <c r="F3" s="35" t="s">
        <v>103</v>
      </c>
      <c r="G3" s="37" t="s">
        <v>111</v>
      </c>
      <c r="H3" s="35" t="s">
        <v>104</v>
      </c>
      <c r="I3" s="38" t="s">
        <v>112</v>
      </c>
      <c r="J3" s="35" t="s">
        <v>4</v>
      </c>
      <c r="K3" s="39" t="s">
        <v>5</v>
      </c>
      <c r="L3" s="35" t="s">
        <v>83</v>
      </c>
      <c r="M3" s="40" t="s">
        <v>84</v>
      </c>
      <c r="N3" s="41" t="s">
        <v>85</v>
      </c>
      <c r="O3" s="35" t="s">
        <v>81</v>
      </c>
      <c r="Q3" s="22" t="s">
        <v>86</v>
      </c>
      <c r="R3" s="22" t="s">
        <v>102</v>
      </c>
      <c r="S3" s="22" t="s">
        <v>87</v>
      </c>
      <c r="V3" s="42" t="s">
        <v>86</v>
      </c>
      <c r="W3" s="42" t="s">
        <v>102</v>
      </c>
      <c r="X3" s="42" t="s">
        <v>87</v>
      </c>
    </row>
    <row r="4" spans="1:24" ht="15" customHeight="1">
      <c r="A4">
        <v>1</v>
      </c>
      <c r="B4" t="s">
        <v>6</v>
      </c>
      <c r="D4" t="s">
        <v>13</v>
      </c>
      <c r="E4" s="1">
        <v>0</v>
      </c>
      <c r="F4" s="1">
        <f>E4</f>
        <v>0</v>
      </c>
      <c r="G4" s="1"/>
      <c r="H4">
        <v>2604</v>
      </c>
      <c r="L4" s="17">
        <v>0</v>
      </c>
      <c r="N4" s="27">
        <v>43701.291666666664</v>
      </c>
      <c r="Q4" s="23">
        <v>0</v>
      </c>
      <c r="V4" s="32">
        <v>0</v>
      </c>
    </row>
    <row r="5" spans="1:24" ht="15" hidden="1" customHeight="1">
      <c r="C5" s="10" t="s">
        <v>29</v>
      </c>
      <c r="D5" t="s">
        <v>27</v>
      </c>
      <c r="E5" s="1">
        <v>12.391948800000002</v>
      </c>
      <c r="F5" s="1">
        <f>E5</f>
        <v>12.391948800000002</v>
      </c>
      <c r="G5" s="1">
        <f>E5-E4</f>
        <v>12.391948800000002</v>
      </c>
      <c r="H5">
        <v>2730</v>
      </c>
      <c r="I5" s="12">
        <f>H5-H4</f>
        <v>126</v>
      </c>
      <c r="K5" s="3">
        <v>5.0000000000000001E-3</v>
      </c>
      <c r="L5" s="17">
        <v>1.9444444444444445E-2</v>
      </c>
      <c r="M5" s="9">
        <f>L5-L4</f>
        <v>1.9444444444444445E-2</v>
      </c>
      <c r="N5" s="27">
        <f>IF(ISBLANK(L5),"",N$4+L5)</f>
        <v>43701.311111111107</v>
      </c>
      <c r="O5" s="1">
        <f>IF(M5&gt;(10/60/24),G5/(M5*24),"")</f>
        <v>26.554176000000002</v>
      </c>
      <c r="P5" s="14">
        <f>1+($Q$1+($Q$2-$Q$1)*(E5/E$75))</f>
        <v>1.050751953125</v>
      </c>
      <c r="Q5" s="23">
        <f>L5*P5</f>
        <v>2.0431287977430556E-2</v>
      </c>
      <c r="R5" s="23">
        <f>Q5-Q4</f>
        <v>2.0431287977430556E-2</v>
      </c>
      <c r="S5" s="24">
        <f>N$4+Q5</f>
        <v>43701.312097954644</v>
      </c>
      <c r="T5" s="14">
        <f>E5/(24*Q5)</f>
        <v>25.271593282340589</v>
      </c>
      <c r="U5" s="14">
        <f>1+($V$1+($V$2-$V$1)*(E5/E$75))</f>
        <v>1.052255859375</v>
      </c>
      <c r="V5" s="33">
        <f>L5*U5</f>
        <v>2.0460530598958332E-2</v>
      </c>
      <c r="W5" s="33">
        <f>V5-V4</f>
        <v>2.0460530598958332E-2</v>
      </c>
      <c r="X5" s="34">
        <f>S$4+V5</f>
        <v>2.0460530598958332E-2</v>
      </c>
    </row>
    <row r="6" spans="1:24" ht="15" hidden="1" customHeight="1">
      <c r="D6" t="s">
        <v>28</v>
      </c>
      <c r="E6" s="1">
        <v>13.357555200000002</v>
      </c>
      <c r="F6" s="1">
        <f>E6</f>
        <v>13.357555200000002</v>
      </c>
      <c r="G6" s="1">
        <f>E6-E5</f>
        <v>0.96560640000000042</v>
      </c>
      <c r="H6">
        <v>2623</v>
      </c>
      <c r="I6" s="12">
        <f>H6-H5</f>
        <v>-107</v>
      </c>
      <c r="J6">
        <v>-94</v>
      </c>
      <c r="K6" s="3">
        <v>-0.02</v>
      </c>
      <c r="L6" s="17">
        <v>2.0833333333333332E-2</v>
      </c>
      <c r="M6" s="9">
        <f t="shared" ref="M6:M71" si="0">L6-L5</f>
        <v>1.3888888888888874E-3</v>
      </c>
      <c r="N6" s="27">
        <f t="shared" ref="N6:N75" si="1">IF(ISBLANK(L6),"",N$4+L6)</f>
        <v>43701.3125</v>
      </c>
      <c r="O6" s="1" t="str">
        <f>IF(M6&gt;(10/60/24),G6/(M6*24),"")</f>
        <v/>
      </c>
      <c r="P6" s="14">
        <f>1+($Q$1+($Q$2-$Q$1)*(E6/E$75))</f>
        <v>1.050810546875</v>
      </c>
      <c r="Q6" s="23">
        <f t="shared" ref="Q6:Q69" si="2">L6*P6</f>
        <v>2.1891886393229164E-2</v>
      </c>
      <c r="R6" s="23">
        <f t="shared" ref="R6:R69" si="3">Q6-Q5</f>
        <v>1.4605984157986078E-3</v>
      </c>
      <c r="S6" s="24">
        <f t="shared" ref="S6:S69" si="4">N$4+Q6</f>
        <v>43701.313558553054</v>
      </c>
      <c r="T6" s="14">
        <f>E6/(24*Q6)</f>
        <v>25.42333675603841</v>
      </c>
      <c r="U6" s="14">
        <f>1+($V$1+($V$2-$V$1)*(E6/E$75))</f>
        <v>1.0524316406250001</v>
      </c>
      <c r="V6" s="33">
        <f t="shared" ref="V6:V69" si="5">L6*U6</f>
        <v>2.1925659179687501E-2</v>
      </c>
      <c r="W6" s="33">
        <f t="shared" ref="W6:W69" si="6">V6-V5</f>
        <v>1.4651285807291692E-3</v>
      </c>
      <c r="X6" s="34">
        <f t="shared" ref="X6:X69" si="7">S$4+V6</f>
        <v>2.1925659179687501E-2</v>
      </c>
    </row>
    <row r="7" spans="1:24" ht="15" hidden="1" customHeight="1">
      <c r="D7" t="s">
        <v>23</v>
      </c>
      <c r="E7" s="1">
        <v>20.486949120000002</v>
      </c>
      <c r="F7" s="1">
        <f>E7</f>
        <v>20.486949120000002</v>
      </c>
      <c r="G7" s="1">
        <f>E7-E6</f>
        <v>7.1293939200000001</v>
      </c>
      <c r="H7">
        <v>2696</v>
      </c>
      <c r="I7" s="12">
        <f>H7-H6</f>
        <v>73</v>
      </c>
      <c r="K7" s="3">
        <v>4.0000000000000001E-3</v>
      </c>
      <c r="L7" s="17">
        <v>3.1944444444444449E-2</v>
      </c>
      <c r="M7" s="9">
        <f t="shared" si="0"/>
        <v>1.1111111111111117E-2</v>
      </c>
      <c r="N7" s="27">
        <f t="shared" si="1"/>
        <v>43701.323611111111</v>
      </c>
      <c r="O7" s="1">
        <f>IF(M7&gt;(10/60/24),G7/(M7*24),"")</f>
        <v>26.735227199999983</v>
      </c>
      <c r="P7" s="14">
        <f>1+($Q$1+($Q$2-$Q$1)*(E7/E$75))</f>
        <v>1.0512431640625</v>
      </c>
      <c r="Q7" s="23">
        <f t="shared" si="2"/>
        <v>3.3581378851996531E-2</v>
      </c>
      <c r="R7" s="23">
        <f t="shared" si="3"/>
        <v>1.1689492458767367E-2</v>
      </c>
      <c r="S7" s="24">
        <f t="shared" si="4"/>
        <v>43701.325248045519</v>
      </c>
      <c r="T7" s="14">
        <f>E7/(24*Q7)</f>
        <v>25.419530382066167</v>
      </c>
      <c r="U7" s="14">
        <f>1+($V$1+($V$2-$V$1)*(E7/E$75))</f>
        <v>1.0537294921875</v>
      </c>
      <c r="V7" s="33">
        <f t="shared" si="5"/>
        <v>3.3660803222656258E-2</v>
      </c>
      <c r="W7" s="33">
        <f t="shared" si="6"/>
        <v>1.1735144042968756E-2</v>
      </c>
      <c r="X7" s="34">
        <f t="shared" si="7"/>
        <v>3.3660803222656258E-2</v>
      </c>
    </row>
    <row r="8" spans="1:24" ht="15" hidden="1" customHeight="1">
      <c r="D8" t="s">
        <v>24</v>
      </c>
      <c r="E8" s="1">
        <v>21.8870784</v>
      </c>
      <c r="F8" s="1">
        <f>E8</f>
        <v>21.8870784</v>
      </c>
      <c r="G8" s="1">
        <f>E8-E7</f>
        <v>1.400129279999998</v>
      </c>
      <c r="H8">
        <v>3083</v>
      </c>
      <c r="I8" s="12">
        <f>H8-H7</f>
        <v>387</v>
      </c>
      <c r="J8">
        <v>377</v>
      </c>
      <c r="K8" s="3">
        <v>5.8000000000000003E-2</v>
      </c>
      <c r="L8" s="17">
        <v>3.6805555555555557E-2</v>
      </c>
      <c r="M8" s="9">
        <f t="shared" si="0"/>
        <v>4.8611111111111077E-3</v>
      </c>
      <c r="N8" s="27">
        <f t="shared" si="1"/>
        <v>43701.328472222223</v>
      </c>
      <c r="O8" s="1" t="str">
        <f>IF(M8&gt;(10/60/24),G8/(M8*24),"")</f>
        <v/>
      </c>
      <c r="P8" s="14">
        <f>1+($Q$1+($Q$2-$Q$1)*(E8/E$75))</f>
        <v>1.0513281249999999</v>
      </c>
      <c r="Q8" s="23">
        <f t="shared" si="2"/>
        <v>3.8694715711805557E-2</v>
      </c>
      <c r="R8" s="23">
        <f t="shared" si="3"/>
        <v>5.1133368598090256E-3</v>
      </c>
      <c r="S8" s="24">
        <f t="shared" si="4"/>
        <v>43701.330361382374</v>
      </c>
      <c r="T8" s="14">
        <f>E8/(24*Q8)</f>
        <v>23.568117331374143</v>
      </c>
      <c r="U8" s="14">
        <f>1+($V$1+($V$2-$V$1)*(E8/E$75))</f>
        <v>1.053984375</v>
      </c>
      <c r="V8" s="33">
        <f t="shared" si="5"/>
        <v>3.8792480468750001E-2</v>
      </c>
      <c r="W8" s="33">
        <f t="shared" si="6"/>
        <v>5.1316772460937438E-3</v>
      </c>
      <c r="X8" s="34">
        <f t="shared" si="7"/>
        <v>3.8792480468750001E-2</v>
      </c>
    </row>
    <row r="9" spans="1:24" ht="15" hidden="1" customHeight="1">
      <c r="D9" t="s">
        <v>25</v>
      </c>
      <c r="E9" s="1">
        <v>27.600249599999998</v>
      </c>
      <c r="F9" s="1">
        <f>E9</f>
        <v>27.600249599999998</v>
      </c>
      <c r="G9" s="1">
        <f>E9-E8</f>
        <v>5.7131711999999979</v>
      </c>
      <c r="H9">
        <v>3081</v>
      </c>
      <c r="I9" s="12">
        <f>H9-H8</f>
        <v>-2</v>
      </c>
      <c r="K9" s="3">
        <v>1E-3</v>
      </c>
      <c r="L9" s="17">
        <v>4.5138888888888888E-2</v>
      </c>
      <c r="M9" s="9">
        <f t="shared" si="0"/>
        <v>8.3333333333333315E-3</v>
      </c>
      <c r="N9" s="27">
        <f t="shared" si="1"/>
        <v>43701.336805555555</v>
      </c>
      <c r="O9" s="1">
        <f>IF(M9&gt;(10/60/24),G9/(M9*24),"")</f>
        <v>28.565855999999997</v>
      </c>
      <c r="P9" s="14">
        <f>1+($Q$1+($Q$2-$Q$1)*(E9/E$75))</f>
        <v>1.0516748046875</v>
      </c>
      <c r="Q9" s="23">
        <f t="shared" si="2"/>
        <v>4.7471432156032986E-2</v>
      </c>
      <c r="R9" s="23">
        <f t="shared" si="3"/>
        <v>8.7767164442274295E-3</v>
      </c>
      <c r="S9" s="24">
        <f t="shared" si="4"/>
        <v>43701.339138098818</v>
      </c>
      <c r="T9" s="14">
        <f>E9/(24*Q9)</f>
        <v>24.2253150530629</v>
      </c>
      <c r="U9" s="14">
        <f>1+($V$1+($V$2-$V$1)*(E9/E$75))</f>
        <v>1.0550244140625</v>
      </c>
      <c r="V9" s="33">
        <f t="shared" si="5"/>
        <v>4.7622629801432295E-2</v>
      </c>
      <c r="W9" s="33">
        <f t="shared" si="6"/>
        <v>8.8301493326822939E-3</v>
      </c>
      <c r="X9" s="34">
        <f t="shared" si="7"/>
        <v>4.7622629801432295E-2</v>
      </c>
    </row>
    <row r="10" spans="1:24" ht="15" hidden="1" customHeight="1">
      <c r="D10" t="s">
        <v>24</v>
      </c>
      <c r="E10" s="1">
        <v>29.6119296</v>
      </c>
      <c r="F10" s="1">
        <f>E10</f>
        <v>29.6119296</v>
      </c>
      <c r="G10" s="1">
        <f>E10-E9</f>
        <v>2.0116800000000019</v>
      </c>
      <c r="H10">
        <v>3431</v>
      </c>
      <c r="I10" s="12">
        <f>H10-H9</f>
        <v>350</v>
      </c>
      <c r="J10">
        <v>343</v>
      </c>
      <c r="K10" s="3">
        <v>4.7E-2</v>
      </c>
      <c r="L10" s="17">
        <v>5.1388888888888894E-2</v>
      </c>
      <c r="M10" s="9">
        <f t="shared" si="0"/>
        <v>6.2500000000000056E-3</v>
      </c>
      <c r="N10" s="27">
        <f t="shared" si="1"/>
        <v>43701.343055555553</v>
      </c>
      <c r="O10" s="1" t="str">
        <f>IF(M10&gt;(10/60/24),G10/(M10*24),"")</f>
        <v/>
      </c>
      <c r="P10" s="14">
        <f>1+($Q$1+($Q$2-$Q$1)*(E10/E$75))</f>
        <v>1.051796875</v>
      </c>
      <c r="Q10" s="23">
        <f t="shared" si="2"/>
        <v>5.4050672743055556E-2</v>
      </c>
      <c r="R10" s="23">
        <f t="shared" si="3"/>
        <v>6.5792405870225695E-3</v>
      </c>
      <c r="S10" s="24">
        <f t="shared" si="4"/>
        <v>43701.345717339405</v>
      </c>
      <c r="T10" s="14">
        <f>E10/(24*Q10)</f>
        <v>22.82729034410627</v>
      </c>
      <c r="U10" s="14">
        <f>1+($V$1+($V$2-$V$1)*(E10/E$75))</f>
        <v>1.055390625</v>
      </c>
      <c r="V10" s="33">
        <f t="shared" si="5"/>
        <v>5.4235351562500006E-2</v>
      </c>
      <c r="W10" s="33">
        <f t="shared" si="6"/>
        <v>6.6127217610677108E-3</v>
      </c>
      <c r="X10" s="34">
        <f t="shared" si="7"/>
        <v>5.4235351562500006E-2</v>
      </c>
    </row>
    <row r="11" spans="1:24" ht="15" customHeight="1">
      <c r="A11">
        <v>1</v>
      </c>
      <c r="D11" t="s">
        <v>12</v>
      </c>
      <c r="E11" s="1">
        <v>41.682009600000001</v>
      </c>
      <c r="F11" s="1">
        <f>E11</f>
        <v>41.682009600000001</v>
      </c>
      <c r="G11" s="1">
        <f>E11-E10</f>
        <v>12.070080000000001</v>
      </c>
      <c r="H11">
        <v>3257</v>
      </c>
      <c r="I11" s="12">
        <f>H11-H10</f>
        <v>-174</v>
      </c>
      <c r="K11" s="3">
        <v>-5.0000000000000001E-3</v>
      </c>
      <c r="L11" s="17">
        <v>6.8749999999999992E-2</v>
      </c>
      <c r="M11" s="9">
        <f t="shared" si="0"/>
        <v>1.7361111111111098E-2</v>
      </c>
      <c r="N11" s="27">
        <f t="shared" si="1"/>
        <v>43701.360416666663</v>
      </c>
      <c r="O11" s="1">
        <f>IF(M11&gt;(10/60/24),G11/(M11*24),"")</f>
        <v>28.968192000000023</v>
      </c>
      <c r="P11" s="14">
        <f>1+($Q$1+($Q$2-$Q$1)*(E11/E$75))</f>
        <v>1.052529296875</v>
      </c>
      <c r="Q11" s="23">
        <f t="shared" si="2"/>
        <v>7.2361389160156234E-2</v>
      </c>
      <c r="R11" s="23">
        <f t="shared" si="3"/>
        <v>1.8310716417100678E-2</v>
      </c>
      <c r="S11" s="24">
        <f t="shared" si="4"/>
        <v>43701.364028055825</v>
      </c>
      <c r="T11" s="14">
        <f>E11/(24*Q11)</f>
        <v>24.001064934727548</v>
      </c>
      <c r="U11" s="14">
        <f>1+($V$1+($V$2-$V$1)*(E11/E$75))</f>
        <v>1.057587890625</v>
      </c>
      <c r="V11" s="33">
        <f t="shared" si="5"/>
        <v>7.2709167480468739E-2</v>
      </c>
      <c r="W11" s="33">
        <f t="shared" si="6"/>
        <v>1.8473815917968733E-2</v>
      </c>
      <c r="X11" s="34">
        <f>N$4+V11</f>
        <v>43701.364375834142</v>
      </c>
    </row>
    <row r="12" spans="1:24" ht="15" hidden="1" customHeight="1">
      <c r="D12" t="s">
        <v>24</v>
      </c>
      <c r="E12" s="1">
        <v>54.556761600000002</v>
      </c>
      <c r="F12" s="1">
        <f>E12</f>
        <v>54.556761600000002</v>
      </c>
      <c r="G12" s="1">
        <f>E12-E11</f>
        <v>12.874752000000001</v>
      </c>
      <c r="H12">
        <v>4682</v>
      </c>
      <c r="I12" s="12">
        <f>H12-H11</f>
        <v>1425</v>
      </c>
      <c r="J12">
        <v>1427</v>
      </c>
      <c r="K12" s="3">
        <v>4.4999999999999998E-2</v>
      </c>
      <c r="L12" s="17">
        <v>9.930555555555555E-2</v>
      </c>
      <c r="M12" s="9">
        <f t="shared" si="0"/>
        <v>3.0555555555555558E-2</v>
      </c>
      <c r="N12" s="27">
        <f t="shared" si="1"/>
        <v>43701.390972222223</v>
      </c>
      <c r="O12" s="1">
        <f>IF(M12&gt;(10/60/24),G12/(M12*24),"")</f>
        <v>17.556480000000001</v>
      </c>
      <c r="P12" s="14">
        <f>1+($Q$1+($Q$2-$Q$1)*(E12/E$75))</f>
        <v>1.0533105468749999</v>
      </c>
      <c r="Q12" s="23">
        <f t="shared" si="2"/>
        <v>0.1045995890299479</v>
      </c>
      <c r="R12" s="23">
        <f t="shared" si="3"/>
        <v>3.2238199869791664E-2</v>
      </c>
      <c r="S12" s="24">
        <f t="shared" si="4"/>
        <v>43701.396266255695</v>
      </c>
      <c r="T12" s="14">
        <f>E12/(24*Q12)</f>
        <v>21.73238366499854</v>
      </c>
      <c r="U12" s="14">
        <f>1+($V$1+($V$2-$V$1)*(E12/E$75))</f>
        <v>1.0599316406249999</v>
      </c>
      <c r="V12" s="33">
        <f t="shared" si="5"/>
        <v>0.10525710042317707</v>
      </c>
      <c r="W12" s="33">
        <f t="shared" si="6"/>
        <v>3.254793294270833E-2</v>
      </c>
      <c r="X12" s="34">
        <f t="shared" si="7"/>
        <v>0.10525710042317707</v>
      </c>
    </row>
    <row r="13" spans="1:24" ht="15" customHeight="1">
      <c r="A13">
        <v>1</v>
      </c>
      <c r="D13" t="s">
        <v>14</v>
      </c>
      <c r="E13" s="1">
        <v>84.8</v>
      </c>
      <c r="F13" s="1">
        <f>E13</f>
        <v>84.8</v>
      </c>
      <c r="G13" s="1">
        <f>E13-E12</f>
        <v>30.243238399999996</v>
      </c>
      <c r="H13">
        <v>4984</v>
      </c>
      <c r="I13" s="12">
        <f>H13-H12</f>
        <v>302</v>
      </c>
      <c r="K13" s="3">
        <v>4.0000000000000001E-3</v>
      </c>
      <c r="L13" s="17">
        <v>0.14652777777777778</v>
      </c>
      <c r="M13" s="9">
        <f t="shared" si="0"/>
        <v>4.7222222222222235E-2</v>
      </c>
      <c r="N13" s="27">
        <f t="shared" si="1"/>
        <v>43701.438194444439</v>
      </c>
      <c r="O13" s="1">
        <f>IF(M13&gt;(10/60/24),G13/(M13*24),"")</f>
        <v>26.685210352941162</v>
      </c>
      <c r="P13" s="14">
        <f>1+($Q$1+($Q$2-$Q$1)*(E13/E$75))</f>
        <v>1.0551457301857154</v>
      </c>
      <c r="Q13" s="23">
        <f t="shared" si="2"/>
        <v>0.15460815907582359</v>
      </c>
      <c r="R13" s="23">
        <f t="shared" si="3"/>
        <v>5.0008570045875694E-2</v>
      </c>
      <c r="S13" s="24">
        <f t="shared" si="4"/>
        <v>43701.446274825743</v>
      </c>
      <c r="T13" s="14">
        <f>E13/(24*Q13)</f>
        <v>22.853472639826858</v>
      </c>
      <c r="U13" s="14">
        <f>1+($V$1+($V$2-$V$1)*(E13/E$75))</f>
        <v>1.0654371905571463</v>
      </c>
      <c r="V13" s="33">
        <f t="shared" si="5"/>
        <v>0.15611614389413742</v>
      </c>
      <c r="W13" s="33">
        <f t="shared" si="6"/>
        <v>5.0859043470960347E-2</v>
      </c>
      <c r="X13" s="34">
        <f>N$4+V13</f>
        <v>43701.447782810559</v>
      </c>
    </row>
    <row r="14" spans="1:24" ht="15" hidden="1" customHeight="1">
      <c r="D14" t="s">
        <v>15</v>
      </c>
      <c r="E14" s="1">
        <v>91.8</v>
      </c>
      <c r="F14" s="1">
        <f>E14</f>
        <v>91.8</v>
      </c>
      <c r="G14" s="1">
        <f>E14-E13</f>
        <v>7</v>
      </c>
      <c r="H14">
        <v>5155</v>
      </c>
      <c r="I14" s="12">
        <f>H14-H13</f>
        <v>171</v>
      </c>
      <c r="K14" s="3">
        <v>7.0000000000000001E-3</v>
      </c>
      <c r="L14" s="17">
        <v>0.15833333333333333</v>
      </c>
      <c r="M14" s="9">
        <f t="shared" si="0"/>
        <v>1.1805555555555541E-2</v>
      </c>
      <c r="N14" s="27">
        <f t="shared" si="1"/>
        <v>43701.45</v>
      </c>
      <c r="O14" s="1">
        <f>IF(M14&gt;(10/60/24),G14/(M14*24),"")</f>
        <v>24.705882352941206</v>
      </c>
      <c r="P14" s="14">
        <f>1+($Q$1+($Q$2-$Q$1)*(E14/E$75))</f>
        <v>1.0555704956491589</v>
      </c>
      <c r="Q14" s="23">
        <f t="shared" si="2"/>
        <v>0.16713199514445015</v>
      </c>
      <c r="R14" s="23">
        <f t="shared" si="3"/>
        <v>1.2523836068626559E-2</v>
      </c>
      <c r="S14" s="24">
        <f t="shared" si="4"/>
        <v>43701.458798661806</v>
      </c>
      <c r="T14" s="14">
        <f>E14/(24*Q14)</f>
        <v>22.886102668098339</v>
      </c>
      <c r="U14" s="14">
        <f>1+($V$1+($V$2-$V$1)*(E14/E$75))</f>
        <v>1.0667114869474768</v>
      </c>
      <c r="V14" s="33">
        <f t="shared" si="5"/>
        <v>0.16889598543335047</v>
      </c>
      <c r="W14" s="33">
        <f t="shared" si="6"/>
        <v>1.2779841539213049E-2</v>
      </c>
      <c r="X14" s="34">
        <f t="shared" si="7"/>
        <v>0.16889598543335047</v>
      </c>
    </row>
    <row r="15" spans="1:24" ht="15" customHeight="1">
      <c r="A15">
        <v>1</v>
      </c>
      <c r="D15" t="s">
        <v>20</v>
      </c>
      <c r="E15" s="1">
        <v>116.2</v>
      </c>
      <c r="F15" s="1">
        <f>E15</f>
        <v>116.2</v>
      </c>
      <c r="G15" s="1">
        <f>E15-E14</f>
        <v>24.400000000000006</v>
      </c>
      <c r="H15" s="12">
        <f>1889*3.28</f>
        <v>6195.92</v>
      </c>
      <c r="I15" s="12">
        <f>H15-H14</f>
        <v>1040.92</v>
      </c>
      <c r="K15" s="3">
        <v>1.4E-2</v>
      </c>
      <c r="L15" s="17">
        <v>0.19375000000000001</v>
      </c>
      <c r="M15" s="9">
        <f>L15-L14</f>
        <v>3.541666666666668E-2</v>
      </c>
      <c r="N15" s="27">
        <f t="shared" si="1"/>
        <v>43701.485416666663</v>
      </c>
      <c r="O15" s="1">
        <f>IF(M15&gt;(10/60/24),G15/(M15*24),"")</f>
        <v>28.705882352941174</v>
      </c>
      <c r="P15" s="14">
        <f>1+($Q$1+($Q$2-$Q$1)*(E15/E$75))</f>
        <v>1.0570511066931618</v>
      </c>
      <c r="Q15" s="23">
        <f t="shared" si="2"/>
        <v>0.20480365192180011</v>
      </c>
      <c r="R15" s="23">
        <f t="shared" si="3"/>
        <v>3.767165677734996E-2</v>
      </c>
      <c r="S15" s="24">
        <f t="shared" si="4"/>
        <v>43701.496470318583</v>
      </c>
      <c r="T15" s="14">
        <f>E15/(24*Q15)</f>
        <v>23.640528971208745</v>
      </c>
      <c r="U15" s="14">
        <f>1+($V$1+($V$2-$V$1)*(E15/E$75))</f>
        <v>1.0711533200794858</v>
      </c>
      <c r="V15" s="33">
        <f t="shared" si="5"/>
        <v>0.20753595576540038</v>
      </c>
      <c r="W15" s="33">
        <f t="shared" si="6"/>
        <v>3.8639970332049911E-2</v>
      </c>
      <c r="X15" s="34">
        <f>N$4+V15</f>
        <v>43701.499202622428</v>
      </c>
    </row>
    <row r="16" spans="1:24" ht="15" hidden="1" customHeight="1">
      <c r="D16" t="s">
        <v>26</v>
      </c>
      <c r="E16" s="1">
        <v>126.65537280000001</v>
      </c>
      <c r="F16" s="1">
        <f>E16</f>
        <v>126.65537280000001</v>
      </c>
      <c r="G16" s="1">
        <f>E16-E15</f>
        <v>10.455372800000006</v>
      </c>
      <c r="H16">
        <v>5600</v>
      </c>
      <c r="I16" s="12">
        <f>H16-H15</f>
        <v>-595.92000000000007</v>
      </c>
      <c r="K16" s="3">
        <v>-1.4999999999999999E-2</v>
      </c>
      <c r="L16" s="17">
        <v>0.21458333333333335</v>
      </c>
      <c r="M16" s="9">
        <f t="shared" si="0"/>
        <v>2.0833333333333343E-2</v>
      </c>
      <c r="N16" s="27">
        <f t="shared" si="1"/>
        <v>43701.506249999999</v>
      </c>
      <c r="O16" s="1">
        <f>IF(M16&gt;(10/60/24),G16/(M16*24),"")</f>
        <v>20.910745600000002</v>
      </c>
      <c r="P16" s="14">
        <f>1+($Q$1+($Q$2-$Q$1)*(E16/E$75))</f>
        <v>1.0576855468749999</v>
      </c>
      <c r="Q16" s="23">
        <f t="shared" si="2"/>
        <v>0.22696169026692709</v>
      </c>
      <c r="R16" s="23">
        <f t="shared" si="3"/>
        <v>2.2158038345126974E-2</v>
      </c>
      <c r="S16" s="24">
        <f t="shared" si="4"/>
        <v>43701.518628356935</v>
      </c>
      <c r="T16" s="14">
        <f>E16/(24*Q16)</f>
        <v>23.251973466506261</v>
      </c>
      <c r="U16" s="14">
        <f>1+($V$1+($V$2-$V$1)*(E16/E$75))</f>
        <v>1.0730566406249999</v>
      </c>
      <c r="V16" s="33">
        <f t="shared" si="5"/>
        <v>0.23026007080078126</v>
      </c>
      <c r="W16" s="33">
        <f t="shared" si="6"/>
        <v>2.2724115035380882E-2</v>
      </c>
      <c r="X16" s="34">
        <f t="shared" si="7"/>
        <v>0.23026007080078126</v>
      </c>
    </row>
    <row r="17" spans="1:24" ht="15" hidden="1" customHeight="1">
      <c r="D17" t="s">
        <v>18</v>
      </c>
      <c r="E17" s="1">
        <v>129.55219200000002</v>
      </c>
      <c r="F17" s="1">
        <f>E17</f>
        <v>129.55219200000002</v>
      </c>
      <c r="G17" s="1">
        <f>E17-E16</f>
        <v>2.8968192000000101</v>
      </c>
      <c r="H17">
        <v>5941</v>
      </c>
      <c r="I17" s="12">
        <f>H17-H16</f>
        <v>341</v>
      </c>
      <c r="J17">
        <v>337</v>
      </c>
      <c r="K17" s="3">
        <v>3.4000000000000002E-2</v>
      </c>
      <c r="L17" s="17">
        <v>0.22152777777777777</v>
      </c>
      <c r="M17" s="9">
        <f t="shared" si="0"/>
        <v>6.9444444444444198E-3</v>
      </c>
      <c r="N17" s="27">
        <f t="shared" si="1"/>
        <v>43701.513194444444</v>
      </c>
      <c r="O17" s="1" t="str">
        <f>IF(M17&gt;(10/60/24),G17/(M17*24),"")</f>
        <v/>
      </c>
      <c r="P17" s="14">
        <f>1+($Q$1+($Q$2-$Q$1)*(E17/E$75))</f>
        <v>1.057861328125</v>
      </c>
      <c r="Q17" s="23">
        <f t="shared" si="2"/>
        <v>0.23434566921657984</v>
      </c>
      <c r="R17" s="23">
        <f t="shared" si="3"/>
        <v>7.3839789496527586E-3</v>
      </c>
      <c r="S17" s="24">
        <f t="shared" si="4"/>
        <v>43701.526012335882</v>
      </c>
      <c r="T17" s="14">
        <f>E17/(24*Q17)</f>
        <v>23.034383430449562</v>
      </c>
      <c r="U17" s="14">
        <f>1+($V$1+($V$2-$V$1)*(E17/E$75))</f>
        <v>1.0735839843749999</v>
      </c>
      <c r="V17" s="33">
        <f t="shared" si="5"/>
        <v>0.23782867431640622</v>
      </c>
      <c r="W17" s="33">
        <f t="shared" si="6"/>
        <v>7.5686035156249665E-3</v>
      </c>
      <c r="X17" s="34">
        <f t="shared" si="7"/>
        <v>0.23782867431640622</v>
      </c>
    </row>
    <row r="18" spans="1:24" ht="15" customHeight="1">
      <c r="A18">
        <v>1</v>
      </c>
      <c r="D18" t="s">
        <v>19</v>
      </c>
      <c r="E18" s="1">
        <v>130.0349952</v>
      </c>
      <c r="F18" s="1">
        <f>E18</f>
        <v>130.0349952</v>
      </c>
      <c r="G18" s="1">
        <f>E18-E17</f>
        <v>0.48280319999997801</v>
      </c>
      <c r="H18">
        <v>5900</v>
      </c>
      <c r="I18" s="12">
        <f>H18-H17</f>
        <v>-41</v>
      </c>
      <c r="K18" s="3">
        <v>0</v>
      </c>
      <c r="L18" s="17">
        <v>0.22222222222222221</v>
      </c>
      <c r="M18" s="9">
        <f t="shared" si="0"/>
        <v>6.9444444444444198E-4</v>
      </c>
      <c r="N18" s="27">
        <f t="shared" si="1"/>
        <v>43701.513888888883</v>
      </c>
      <c r="O18" s="1" t="str">
        <f>IF(M18&gt;(10/60/24),G18/(M18*24),"")</f>
        <v/>
      </c>
      <c r="P18" s="14">
        <f>1+($Q$1+($Q$2-$Q$1)*(E18/E$75))</f>
        <v>1.057890625</v>
      </c>
      <c r="Q18" s="23">
        <f t="shared" si="2"/>
        <v>0.23508680555555553</v>
      </c>
      <c r="R18" s="23">
        <f t="shared" si="3"/>
        <v>7.4113633897568421E-4</v>
      </c>
      <c r="S18" s="24">
        <f t="shared" si="4"/>
        <v>43701.526753472222</v>
      </c>
      <c r="T18" s="14">
        <f>E18/(24*Q18)</f>
        <v>23.047336864337939</v>
      </c>
      <c r="U18" s="14">
        <f>1+($V$1+($V$2-$V$1)*(E18/E$75))</f>
        <v>1.0736718750000001</v>
      </c>
      <c r="V18" s="33">
        <f t="shared" si="5"/>
        <v>0.23859374999999999</v>
      </c>
      <c r="W18" s="33">
        <f t="shared" si="6"/>
        <v>7.6507568359376887E-4</v>
      </c>
      <c r="X18" s="34">
        <f>N$4+V18</f>
        <v>43701.530260416665</v>
      </c>
    </row>
    <row r="19" spans="1:24" ht="15" hidden="1" customHeight="1">
      <c r="D19" t="s">
        <v>21</v>
      </c>
      <c r="E19" s="1">
        <v>134.380224</v>
      </c>
      <c r="F19" s="1">
        <f>E19</f>
        <v>134.380224</v>
      </c>
      <c r="G19" s="1">
        <f>E19-E18</f>
        <v>4.345228800000001</v>
      </c>
      <c r="H19">
        <v>5175</v>
      </c>
      <c r="I19" s="12">
        <f>H19-H18</f>
        <v>-725</v>
      </c>
      <c r="J19">
        <v>-770</v>
      </c>
      <c r="K19" s="3">
        <v>-4.4999999999999998E-2</v>
      </c>
      <c r="L19" s="17">
        <v>0.22569444444444445</v>
      </c>
      <c r="M19" s="9">
        <f t="shared" si="0"/>
        <v>3.4722222222222376E-3</v>
      </c>
      <c r="N19" s="27">
        <f t="shared" si="1"/>
        <v>43701.517361111109</v>
      </c>
      <c r="O19" s="1" t="str">
        <f>IF(M19&gt;(10/60/24),G19/(M19*24),"")</f>
        <v/>
      </c>
      <c r="P19" s="14">
        <f>1+($Q$1+($Q$2-$Q$1)*(E19/E$75))</f>
        <v>1.058154296875</v>
      </c>
      <c r="Q19" s="23">
        <f t="shared" si="2"/>
        <v>0.23881954616970485</v>
      </c>
      <c r="R19" s="23">
        <f t="shared" si="3"/>
        <v>3.7327406141493269E-3</v>
      </c>
      <c r="S19" s="24">
        <f t="shared" si="4"/>
        <v>43701.530486212832</v>
      </c>
      <c r="T19" s="14">
        <f>E19/(24*Q19)</f>
        <v>23.445216649148279</v>
      </c>
      <c r="U19" s="14">
        <f>1+($V$1+($V$2-$V$1)*(E19/E$75))</f>
        <v>1.074462890625</v>
      </c>
      <c r="V19" s="33">
        <f t="shared" si="5"/>
        <v>0.24250030517578125</v>
      </c>
      <c r="W19" s="33">
        <f t="shared" si="6"/>
        <v>3.9065551757812567E-3</v>
      </c>
      <c r="X19" s="34">
        <f t="shared" si="7"/>
        <v>0.24250030517578125</v>
      </c>
    </row>
    <row r="20" spans="1:24" ht="15" customHeight="1">
      <c r="A20">
        <v>1</v>
      </c>
      <c r="B20" t="s">
        <v>7</v>
      </c>
      <c r="D20" t="s">
        <v>22</v>
      </c>
      <c r="E20" s="1">
        <v>143.87535360000001</v>
      </c>
      <c r="F20" s="1">
        <f>E20</f>
        <v>143.87535360000001</v>
      </c>
      <c r="G20" s="1">
        <f>E20-E19</f>
        <v>9.4951296000000127</v>
      </c>
      <c r="H20">
        <v>5503</v>
      </c>
      <c r="I20" s="12">
        <f>H20-H19</f>
        <v>328</v>
      </c>
      <c r="K20" s="3">
        <v>4.0000000000000001E-3</v>
      </c>
      <c r="L20" s="17">
        <v>0.24097222222222223</v>
      </c>
      <c r="M20" s="9">
        <f t="shared" si="0"/>
        <v>1.5277777777777779E-2</v>
      </c>
      <c r="N20" s="27">
        <f t="shared" si="1"/>
        <v>43701.532638888886</v>
      </c>
      <c r="O20" s="1">
        <f>IF(M20&gt;(10/60/24),G20/(M20*24),"")</f>
        <v>25.895808000000034</v>
      </c>
      <c r="P20" s="14">
        <f>1+($Q$1+($Q$2-$Q$1)*(E20/E$75))</f>
        <v>1.0587304687500001</v>
      </c>
      <c r="Q20" s="23">
        <f t="shared" si="2"/>
        <v>0.25512463378906253</v>
      </c>
      <c r="R20" s="23">
        <f t="shared" si="3"/>
        <v>1.6305087619357672E-2</v>
      </c>
      <c r="S20" s="24">
        <f t="shared" si="4"/>
        <v>43701.546791300454</v>
      </c>
      <c r="T20" s="14">
        <f>E20/(24*Q20)</f>
        <v>23.497560039445332</v>
      </c>
      <c r="U20" s="14">
        <f>1+($V$1+($V$2-$V$1)*(E20/E$75))</f>
        <v>1.07619140625</v>
      </c>
      <c r="V20" s="33">
        <f t="shared" si="5"/>
        <v>0.25933223470052086</v>
      </c>
      <c r="W20" s="33">
        <f t="shared" si="6"/>
        <v>1.6831929524739608E-2</v>
      </c>
      <c r="X20" s="34">
        <f>N$4+V20</f>
        <v>43701.550998901366</v>
      </c>
    </row>
    <row r="21" spans="1:24" ht="15" hidden="1" customHeight="1">
      <c r="D21" t="s">
        <v>93</v>
      </c>
      <c r="E21" s="1">
        <v>149.6</v>
      </c>
      <c r="F21" s="1">
        <f>E21-$E$20</f>
        <v>5.7246463999999833</v>
      </c>
      <c r="G21" s="1">
        <f>E21-E20</f>
        <v>5.7246463999999833</v>
      </c>
      <c r="H21" s="12">
        <f>1761*3.28</f>
        <v>5776.08</v>
      </c>
      <c r="I21" s="12">
        <f>H21-H20</f>
        <v>273.07999999999993</v>
      </c>
      <c r="K21" s="3">
        <v>1.4E-2</v>
      </c>
      <c r="L21" s="17">
        <v>0.25138888888888888</v>
      </c>
      <c r="M21" s="9">
        <f t="shared" si="0"/>
        <v>1.0416666666666657E-2</v>
      </c>
      <c r="N21" s="27">
        <f t="shared" si="1"/>
        <v>43701.54305555555</v>
      </c>
      <c r="O21" s="1">
        <f>IF(M21&gt;(10/60/24),G21/(M21*24),"")</f>
        <v>22.898585599999954</v>
      </c>
      <c r="P21" s="14">
        <f>1+($Q$1+($Q$2-$Q$1)*(E21/E$75))</f>
        <v>1.0590778447615923</v>
      </c>
      <c r="Q21" s="23">
        <f t="shared" si="2"/>
        <v>0.26624040264145582</v>
      </c>
      <c r="R21" s="23">
        <f t="shared" si="3"/>
        <v>1.1115768852393293E-2</v>
      </c>
      <c r="S21" s="24">
        <f t="shared" si="4"/>
        <v>43701.557907069306</v>
      </c>
      <c r="T21" s="14">
        <f>E21/(24*Q21)</f>
        <v>23.412424528698303</v>
      </c>
      <c r="U21" s="14">
        <f>1+($V$1+($V$2-$V$1)*(E21/E$75))</f>
        <v>1.077233534284777</v>
      </c>
      <c r="V21" s="33">
        <f t="shared" si="5"/>
        <v>0.27080454125770087</v>
      </c>
      <c r="W21" s="33">
        <f t="shared" si="6"/>
        <v>1.1472306557180012E-2</v>
      </c>
      <c r="X21" s="34">
        <f t="shared" si="7"/>
        <v>0.27080454125770087</v>
      </c>
    </row>
    <row r="22" spans="1:24" ht="15" hidden="1" customHeight="1">
      <c r="D22" t="s">
        <v>94</v>
      </c>
      <c r="E22" s="1">
        <v>164.4</v>
      </c>
      <c r="F22" s="1">
        <f>E22-$E$20</f>
        <v>20.524646399999995</v>
      </c>
      <c r="G22" s="1">
        <f>E22-E21</f>
        <v>14.800000000000011</v>
      </c>
      <c r="H22" s="12">
        <f>2120*3.28</f>
        <v>6953.5999999999995</v>
      </c>
      <c r="I22" s="12">
        <f>H22-H21</f>
        <v>1177.5199999999995</v>
      </c>
      <c r="K22" s="3">
        <v>2.1999999999999999E-2</v>
      </c>
      <c r="L22" s="17">
        <v>0.28194444444444444</v>
      </c>
      <c r="M22" s="9">
        <f t="shared" si="0"/>
        <v>3.0555555555555558E-2</v>
      </c>
      <c r="N22" s="27">
        <f t="shared" si="1"/>
        <v>43701.573611111111</v>
      </c>
      <c r="O22" s="1">
        <f>IF(M22&gt;(10/60/24),G22/(M22*24),"")</f>
        <v>20.181818181818194</v>
      </c>
      <c r="P22" s="14">
        <f>1+($Q$1+($Q$2-$Q$1)*(E22/E$75))</f>
        <v>1.0599759203128729</v>
      </c>
      <c r="Q22" s="23">
        <f t="shared" si="2"/>
        <v>0.29885432197710166</v>
      </c>
      <c r="R22" s="23">
        <f t="shared" si="3"/>
        <v>3.2613919335645836E-2</v>
      </c>
      <c r="S22" s="24">
        <f t="shared" si="4"/>
        <v>43701.59052098864</v>
      </c>
      <c r="T22" s="14">
        <f>E22/(24*Q22)</f>
        <v>22.920866443165743</v>
      </c>
      <c r="U22" s="14">
        <f>1+($V$1+($V$2-$V$1)*(E22/E$75))</f>
        <v>1.0799277609386184</v>
      </c>
      <c r="V22" s="33">
        <f t="shared" si="5"/>
        <v>0.30447963259797156</v>
      </c>
      <c r="W22" s="33">
        <f t="shared" si="6"/>
        <v>3.3675091340270691E-2</v>
      </c>
      <c r="X22" s="34">
        <f t="shared" si="7"/>
        <v>0.30447963259797156</v>
      </c>
    </row>
    <row r="23" spans="1:24" ht="15" customHeight="1">
      <c r="A23">
        <v>1</v>
      </c>
      <c r="D23" t="s">
        <v>31</v>
      </c>
      <c r="E23" s="1">
        <v>172.03887360000002</v>
      </c>
      <c r="F23" s="1">
        <f>E23-$E$20</f>
        <v>28.163520000000005</v>
      </c>
      <c r="G23" s="1">
        <f>E23-E22</f>
        <v>7.6388736000000108</v>
      </c>
      <c r="H23">
        <v>7482</v>
      </c>
      <c r="I23" s="12">
        <f>H23-H22</f>
        <v>528.40000000000055</v>
      </c>
      <c r="J23">
        <v>2151</v>
      </c>
      <c r="K23" s="3">
        <v>0.02</v>
      </c>
      <c r="L23" s="17">
        <v>0.29722222222222222</v>
      </c>
      <c r="M23" s="9">
        <f t="shared" si="0"/>
        <v>1.5277777777777779E-2</v>
      </c>
      <c r="N23" s="27">
        <f t="shared" si="1"/>
        <v>43701.588888888888</v>
      </c>
      <c r="O23" s="1">
        <f>IF(M23&gt;(10/60/24),G23/(M23*24),"")</f>
        <v>20.833291636363665</v>
      </c>
      <c r="P23" s="14">
        <f>1+($Q$1+($Q$2-$Q$1)*(E23/E$75))</f>
        <v>1.0604394531250001</v>
      </c>
      <c r="Q23" s="23">
        <f t="shared" si="2"/>
        <v>0.31518617078993061</v>
      </c>
      <c r="R23" s="23">
        <f t="shared" si="3"/>
        <v>1.6331848812828953E-2</v>
      </c>
      <c r="S23" s="24">
        <f t="shared" si="4"/>
        <v>43701.606852837453</v>
      </c>
      <c r="T23" s="14">
        <f>E23/(24*Q23)</f>
        <v>22.743023217150011</v>
      </c>
      <c r="U23" s="14">
        <f>1+($V$1+($V$2-$V$1)*(E23/E$75))</f>
        <v>1.081318359375</v>
      </c>
      <c r="V23" s="33">
        <f t="shared" si="5"/>
        <v>0.32139184570312501</v>
      </c>
      <c r="W23" s="33">
        <f t="shared" si="6"/>
        <v>1.6912213105153451E-2</v>
      </c>
      <c r="X23" s="34">
        <f t="shared" ref="X23:X26" si="8">N$4+V23</f>
        <v>43701.613058512368</v>
      </c>
    </row>
    <row r="24" spans="1:24" ht="15" customHeight="1">
      <c r="A24">
        <v>1</v>
      </c>
      <c r="D24" t="s">
        <v>95</v>
      </c>
      <c r="E24" s="1">
        <v>191.5</v>
      </c>
      <c r="F24" s="1">
        <f>E24-$E$20</f>
        <v>47.624646399999989</v>
      </c>
      <c r="G24" s="1">
        <f>E24-E23</f>
        <v>19.461126399999984</v>
      </c>
      <c r="H24" s="12">
        <f>2103*3.28</f>
        <v>6897.8399999999992</v>
      </c>
      <c r="I24" s="12">
        <f>H24-H23</f>
        <v>-584.16000000000076</v>
      </c>
      <c r="K24" s="3">
        <v>-5.0000000000000001E-3</v>
      </c>
      <c r="L24" s="17">
        <v>0.32361111111111113</v>
      </c>
      <c r="M24" s="9">
        <f t="shared" si="0"/>
        <v>2.6388888888888906E-2</v>
      </c>
      <c r="N24" s="27">
        <f t="shared" si="1"/>
        <v>43701.615277777775</v>
      </c>
      <c r="O24" s="1">
        <f>IF(M24&gt;(10/60/24),G24/(M24*24),"")</f>
        <v>30.728094315789427</v>
      </c>
      <c r="P24" s="14">
        <f>1+($Q$1+($Q$2-$Q$1)*(E24/E$75))</f>
        <v>1.0616203694642041</v>
      </c>
      <c r="Q24" s="23">
        <f t="shared" si="2"/>
        <v>0.34355214734049938</v>
      </c>
      <c r="R24" s="23">
        <f t="shared" si="3"/>
        <v>2.8365976550568772E-2</v>
      </c>
      <c r="S24" s="24">
        <f t="shared" si="4"/>
        <v>43701.635218814008</v>
      </c>
      <c r="T24" s="14">
        <f>E24/(24*Q24)</f>
        <v>23.225489138795581</v>
      </c>
      <c r="U24" s="14">
        <f>1+($V$1+($V$2-$V$1)*(E24/E$75))</f>
        <v>1.0848611083926121</v>
      </c>
      <c r="V24" s="33">
        <f t="shared" si="5"/>
        <v>0.35107310868816477</v>
      </c>
      <c r="W24" s="33">
        <f t="shared" si="6"/>
        <v>2.9681262985039758E-2</v>
      </c>
      <c r="X24" s="34">
        <f t="shared" si="8"/>
        <v>43701.64273977535</v>
      </c>
    </row>
    <row r="25" spans="1:24" ht="15" customHeight="1">
      <c r="A25">
        <v>1</v>
      </c>
      <c r="D25" t="s">
        <v>32</v>
      </c>
      <c r="E25" s="1">
        <v>205.19136</v>
      </c>
      <c r="F25" s="1">
        <f>E25-$E$20</f>
        <v>61.316006399999992</v>
      </c>
      <c r="G25" s="1">
        <f>E25-E24</f>
        <v>13.691360000000003</v>
      </c>
      <c r="H25">
        <v>6732</v>
      </c>
      <c r="I25" s="12">
        <f>H25-H24</f>
        <v>-165.83999999999924</v>
      </c>
      <c r="K25" s="3">
        <v>-5.0000000000000001E-3</v>
      </c>
      <c r="L25" s="17">
        <v>0.34375</v>
      </c>
      <c r="M25" s="9">
        <f t="shared" si="0"/>
        <v>2.0138888888888873E-2</v>
      </c>
      <c r="N25" s="27">
        <f t="shared" si="1"/>
        <v>43701.635416666664</v>
      </c>
      <c r="O25" s="1">
        <f>IF(M25&gt;(10/60/24),G25/(M25*24),"")</f>
        <v>28.32695172413796</v>
      </c>
      <c r="P25" s="14">
        <f>1+($Q$1+($Q$2-$Q$1)*(E25/E$75))</f>
        <v>1.062451171875</v>
      </c>
      <c r="Q25" s="23">
        <f t="shared" si="2"/>
        <v>0.36521759033203127</v>
      </c>
      <c r="R25" s="23">
        <f t="shared" si="3"/>
        <v>2.1665442991531891E-2</v>
      </c>
      <c r="S25" s="24">
        <f t="shared" si="4"/>
        <v>43701.656884256998</v>
      </c>
      <c r="T25" s="14">
        <f>E25/(24*Q25)</f>
        <v>23.409715814145866</v>
      </c>
      <c r="U25" s="14">
        <f>1+($V$1+($V$2-$V$1)*(E25/E$75))</f>
        <v>1.087353515625</v>
      </c>
      <c r="V25" s="33">
        <f t="shared" si="5"/>
        <v>0.37377777099609377</v>
      </c>
      <c r="W25" s="33">
        <f t="shared" si="6"/>
        <v>2.2704662307929002E-2</v>
      </c>
      <c r="X25" s="34">
        <f t="shared" si="8"/>
        <v>43701.665444437662</v>
      </c>
    </row>
    <row r="26" spans="1:24" ht="15" customHeight="1">
      <c r="A26">
        <v>1</v>
      </c>
      <c r="C26" s="10" t="s">
        <v>105</v>
      </c>
      <c r="D26" t="s">
        <v>35</v>
      </c>
      <c r="E26" s="1">
        <v>209.5365888</v>
      </c>
      <c r="F26" s="1">
        <f>E26-$E$20</f>
        <v>65.661235199999993</v>
      </c>
      <c r="G26" s="1">
        <f>E26-E25</f>
        <v>4.345228800000001</v>
      </c>
      <c r="H26">
        <v>7088</v>
      </c>
      <c r="I26" s="12">
        <f>H26-H25</f>
        <v>356</v>
      </c>
      <c r="J26">
        <v>344</v>
      </c>
      <c r="K26" s="3">
        <v>2.8000000000000001E-2</v>
      </c>
      <c r="L26" s="17">
        <v>0.3520833333333333</v>
      </c>
      <c r="M26" s="9">
        <f t="shared" si="0"/>
        <v>8.3333333333333037E-3</v>
      </c>
      <c r="N26" s="27">
        <f t="shared" si="1"/>
        <v>43701.643749999996</v>
      </c>
      <c r="O26" s="1">
        <f>IF(M26&gt;(10/60/24),G26/(M26*24),"")</f>
        <v>21.726144000000083</v>
      </c>
      <c r="P26" s="14">
        <f>1+($Q$1+($Q$2-$Q$1)*(E26/E$75))</f>
        <v>1.06271484375</v>
      </c>
      <c r="Q26" s="23">
        <f t="shared" si="2"/>
        <v>0.37416418457031247</v>
      </c>
      <c r="R26" s="23">
        <f t="shared" si="3"/>
        <v>8.9465942382812025E-3</v>
      </c>
      <c r="S26" s="24">
        <f t="shared" si="4"/>
        <v>43701.665830851234</v>
      </c>
      <c r="T26" s="14">
        <f>E26/(24*Q26)</f>
        <v>23.333850646411456</v>
      </c>
      <c r="U26" s="14">
        <f>1+($V$1+($V$2-$V$1)*(E26/E$75))</f>
        <v>1.08814453125</v>
      </c>
      <c r="V26" s="33">
        <f t="shared" si="5"/>
        <v>0.38311755371093748</v>
      </c>
      <c r="W26" s="33">
        <f t="shared" si="6"/>
        <v>9.3397827148437029E-3</v>
      </c>
      <c r="X26" s="34">
        <f t="shared" si="8"/>
        <v>43701.674784220377</v>
      </c>
    </row>
    <row r="27" spans="1:24" ht="15" hidden="1" customHeight="1">
      <c r="C27" s="10" t="s">
        <v>36</v>
      </c>
      <c r="D27" t="s">
        <v>33</v>
      </c>
      <c r="E27" s="1">
        <v>217.26144000000002</v>
      </c>
      <c r="F27" s="1">
        <f>E27-$E$20</f>
        <v>73.386086400000011</v>
      </c>
      <c r="G27" s="1">
        <f>E27-E26</f>
        <v>7.7248512000000176</v>
      </c>
      <c r="H27">
        <v>7825</v>
      </c>
      <c r="I27" s="12">
        <f>H27-H26</f>
        <v>737</v>
      </c>
      <c r="J27">
        <v>741</v>
      </c>
      <c r="K27" s="3">
        <v>2.8000000000000001E-2</v>
      </c>
      <c r="L27" s="17">
        <v>0.36944444444444446</v>
      </c>
      <c r="M27" s="9">
        <f t="shared" si="0"/>
        <v>1.736111111111116E-2</v>
      </c>
      <c r="N27" s="27">
        <f t="shared" si="1"/>
        <v>43701.661111111105</v>
      </c>
      <c r="O27" s="1">
        <f>IF(M27&gt;(10/60/24),G27/(M27*24),"")</f>
        <v>18.539642879999988</v>
      </c>
      <c r="P27" s="14">
        <f>1+($Q$1+($Q$2-$Q$1)*(E27/E$75))</f>
        <v>1.06318359375</v>
      </c>
      <c r="Q27" s="23">
        <f t="shared" si="2"/>
        <v>0.3927872721354167</v>
      </c>
      <c r="R27" s="23">
        <f t="shared" si="3"/>
        <v>1.8623087565104224E-2</v>
      </c>
      <c r="S27" s="24">
        <f t="shared" si="4"/>
        <v>43701.684453938797</v>
      </c>
      <c r="T27" s="14">
        <f>E27/(24*Q27)</f>
        <v>23.046978968501442</v>
      </c>
      <c r="U27" s="14">
        <f>1+($V$1+($V$2-$V$1)*(E27/E$75))</f>
        <v>1.08955078125</v>
      </c>
      <c r="V27" s="33">
        <f t="shared" si="5"/>
        <v>0.40252848307291672</v>
      </c>
      <c r="W27" s="33">
        <f t="shared" si="6"/>
        <v>1.9410929361979246E-2</v>
      </c>
      <c r="X27" s="34">
        <f t="shared" si="7"/>
        <v>0.40252848307291672</v>
      </c>
    </row>
    <row r="28" spans="1:24" ht="15" customHeight="1">
      <c r="A28">
        <v>1</v>
      </c>
      <c r="B28" t="s">
        <v>8</v>
      </c>
      <c r="C28" s="10" t="s">
        <v>36</v>
      </c>
      <c r="D28" s="15" t="s">
        <v>34</v>
      </c>
      <c r="E28" s="1">
        <v>221.60666879999999</v>
      </c>
      <c r="F28" s="1">
        <f>E28-$E$20</f>
        <v>77.731315199999983</v>
      </c>
      <c r="G28" s="1">
        <f>E28-E27</f>
        <v>4.3452287999999726</v>
      </c>
      <c r="H28">
        <v>7743</v>
      </c>
      <c r="I28" s="12">
        <f>H28-H27</f>
        <v>-82</v>
      </c>
      <c r="L28" s="17">
        <v>0.3756944444444445</v>
      </c>
      <c r="M28" s="9">
        <f t="shared" si="0"/>
        <v>6.2500000000000333E-3</v>
      </c>
      <c r="N28" s="27">
        <f t="shared" si="1"/>
        <v>43701.667361111111</v>
      </c>
      <c r="O28" s="1" t="str">
        <f>IF(M28&gt;(10/60/24),G28/(M28*24),"")</f>
        <v/>
      </c>
      <c r="P28" s="14">
        <f>1+($Q$1+($Q$2-$Q$1)*(E28/E$75))</f>
        <v>1.063447265625</v>
      </c>
      <c r="Q28" s="23">
        <f t="shared" si="2"/>
        <v>0.39953122965494797</v>
      </c>
      <c r="R28" s="23">
        <f t="shared" si="3"/>
        <v>6.743957519531274E-3</v>
      </c>
      <c r="S28" s="24">
        <f t="shared" si="4"/>
        <v>43701.691197896318</v>
      </c>
      <c r="T28" s="14">
        <f>E28/(24*Q28)</f>
        <v>23.111112510465169</v>
      </c>
      <c r="U28" s="14">
        <f>1+($V$1+($V$2-$V$1)*(E28/E$75))</f>
        <v>1.090341796875</v>
      </c>
      <c r="V28" s="33">
        <f t="shared" si="5"/>
        <v>0.40963535563151049</v>
      </c>
      <c r="W28" s="33">
        <f t="shared" si="6"/>
        <v>7.1068725585937687E-3</v>
      </c>
      <c r="X28" s="34">
        <f>N$4+V28</f>
        <v>43701.701302022295</v>
      </c>
    </row>
    <row r="29" spans="1:24" ht="15" hidden="1" customHeight="1">
      <c r="C29" s="10" t="s">
        <v>36</v>
      </c>
      <c r="D29" s="10" t="s">
        <v>53</v>
      </c>
      <c r="E29" s="1">
        <v>223.21601279999999</v>
      </c>
      <c r="F29" s="1">
        <f>E29-E$28</f>
        <v>1.609343999999993</v>
      </c>
      <c r="G29" s="1">
        <f>E29-E28</f>
        <v>1.609343999999993</v>
      </c>
      <c r="H29">
        <v>7672</v>
      </c>
      <c r="I29" s="12">
        <f>H29-H28</f>
        <v>-71</v>
      </c>
      <c r="K29" s="3">
        <v>-8.0000000000000002E-3</v>
      </c>
      <c r="L29" s="17">
        <v>0.37777777777777777</v>
      </c>
      <c r="M29" s="9">
        <f t="shared" si="0"/>
        <v>2.0833333333332704E-3</v>
      </c>
      <c r="N29" s="27">
        <f t="shared" si="1"/>
        <v>43701.669444444444</v>
      </c>
      <c r="O29" s="1" t="str">
        <f>IF(M29&gt;(10/60/24),G29/(M29*24),"")</f>
        <v/>
      </c>
      <c r="P29" s="14">
        <f>1+($Q$1+($Q$2-$Q$1)*(E29/E$75))</f>
        <v>1.0635449218749999</v>
      </c>
      <c r="Q29" s="23">
        <f t="shared" si="2"/>
        <v>0.40178363715277776</v>
      </c>
      <c r="R29" s="23">
        <f t="shared" si="3"/>
        <v>2.2524074978297892E-3</v>
      </c>
      <c r="S29" s="24">
        <f t="shared" si="4"/>
        <v>43701.693450303814</v>
      </c>
      <c r="T29" s="14">
        <f>E29/(24*Q29)</f>
        <v>23.148446925088269</v>
      </c>
      <c r="U29" s="14">
        <f>1+($V$1+($V$2-$V$1)*(E29/E$75))</f>
        <v>1.0906347656249999</v>
      </c>
      <c r="V29" s="33">
        <f t="shared" si="5"/>
        <v>0.41201757812499995</v>
      </c>
      <c r="W29" s="33">
        <f t="shared" si="6"/>
        <v>2.3822224934894609E-3</v>
      </c>
      <c r="X29" s="34">
        <f t="shared" si="7"/>
        <v>0.41201757812499995</v>
      </c>
    </row>
    <row r="30" spans="1:24" ht="15" customHeight="1">
      <c r="A30">
        <v>1</v>
      </c>
      <c r="C30" s="10" t="s">
        <v>106</v>
      </c>
      <c r="D30" s="10" t="s">
        <v>52</v>
      </c>
      <c r="E30" s="1">
        <v>227.9</v>
      </c>
      <c r="F30" s="1">
        <f>E30-E$28</f>
        <v>6.2933312000000114</v>
      </c>
      <c r="G30" s="1">
        <f>E30-E29</f>
        <v>4.6839872000000184</v>
      </c>
      <c r="H30" s="12">
        <f>2318*3.28</f>
        <v>7603.04</v>
      </c>
      <c r="I30" s="12">
        <f>H30-H29</f>
        <v>-68.960000000000036</v>
      </c>
      <c r="L30" s="17">
        <v>0.38472222222222219</v>
      </c>
      <c r="M30" s="9">
        <f t="shared" si="0"/>
        <v>6.9444444444444198E-3</v>
      </c>
      <c r="N30" s="27">
        <f t="shared" si="1"/>
        <v>43701.676388888889</v>
      </c>
      <c r="O30" s="1" t="str">
        <f>IF(M30&gt;(10/60/24),G30/(M30*24),"")</f>
        <v/>
      </c>
      <c r="P30" s="14">
        <f>1+($Q$1+($Q$2-$Q$1)*(E30/E$75))</f>
        <v>1.0638291498741101</v>
      </c>
      <c r="Q30" s="23">
        <f t="shared" si="2"/>
        <v>0.40927871460434512</v>
      </c>
      <c r="R30" s="23">
        <f t="shared" si="3"/>
        <v>7.4950774515673557E-3</v>
      </c>
      <c r="S30" s="24">
        <f t="shared" si="4"/>
        <v>43701.700945381272</v>
      </c>
      <c r="T30" s="14">
        <f>E30/(24*Q30)</f>
        <v>23.201385741530867</v>
      </c>
      <c r="U30" s="14">
        <f>1+($V$1+($V$2-$V$1)*(E30/E$75))</f>
        <v>1.0914874496223306</v>
      </c>
      <c r="V30" s="33">
        <f t="shared" si="5"/>
        <v>0.41991947714636879</v>
      </c>
      <c r="W30" s="33">
        <f t="shared" si="6"/>
        <v>7.9018990213688411E-3</v>
      </c>
      <c r="X30" s="34">
        <f>N$4+V30</f>
        <v>43701.711586143814</v>
      </c>
    </row>
    <row r="31" spans="1:24" ht="15" hidden="1" customHeight="1">
      <c r="D31" t="s">
        <v>37</v>
      </c>
      <c r="E31" s="1">
        <v>229.49245440000001</v>
      </c>
      <c r="F31" s="1">
        <f>E31-E$28</f>
        <v>7.8857856000000197</v>
      </c>
      <c r="G31" s="1">
        <f>E31-E30</f>
        <v>1.5924544000000083</v>
      </c>
      <c r="H31">
        <v>7610</v>
      </c>
      <c r="I31" s="12">
        <f>H31-H30</f>
        <v>6.9600000000000364</v>
      </c>
      <c r="K31" s="3">
        <v>-8.0000000000000002E-3</v>
      </c>
      <c r="L31" s="17">
        <v>0.38680555555555557</v>
      </c>
      <c r="M31" s="9">
        <f t="shared" si="0"/>
        <v>2.0833333333333814E-3</v>
      </c>
      <c r="N31" s="27">
        <f t="shared" si="1"/>
        <v>43701.678472222222</v>
      </c>
      <c r="O31" s="1" t="str">
        <f>IF(M31&gt;(10/60/24),G31/(M31*24),"")</f>
        <v/>
      </c>
      <c r="P31" s="14">
        <f>1+($Q$1+($Q$2-$Q$1)*(E31/E$75))</f>
        <v>1.06392578125</v>
      </c>
      <c r="Q31" s="23">
        <f t="shared" si="2"/>
        <v>0.41153240288628473</v>
      </c>
      <c r="R31" s="23">
        <f t="shared" si="3"/>
        <v>2.2536882819396142E-3</v>
      </c>
      <c r="S31" s="24">
        <f t="shared" si="4"/>
        <v>43701.703199069554</v>
      </c>
      <c r="T31" s="14">
        <f>E31/(24*Q31)</f>
        <v>23.235559418737285</v>
      </c>
      <c r="U31" s="14">
        <f>1+($V$1+($V$2-$V$1)*(E31/E$75))</f>
        <v>1.09177734375</v>
      </c>
      <c r="V31" s="33">
        <f t="shared" si="5"/>
        <v>0.42230554199218751</v>
      </c>
      <c r="W31" s="33">
        <f t="shared" si="6"/>
        <v>2.3860648458187139E-3</v>
      </c>
      <c r="X31" s="34">
        <f t="shared" si="7"/>
        <v>0.42230554199218751</v>
      </c>
    </row>
    <row r="32" spans="1:24" ht="15" hidden="1" customHeight="1">
      <c r="D32" t="s">
        <v>38</v>
      </c>
      <c r="E32" s="1">
        <v>247.3561728</v>
      </c>
      <c r="F32" s="1">
        <f>E32-E$28</f>
        <v>25.749504000000002</v>
      </c>
      <c r="G32" s="1">
        <f>E32-E31</f>
        <v>17.863718399999982</v>
      </c>
      <c r="H32">
        <v>5889</v>
      </c>
      <c r="I32" s="12">
        <f>H32-H31</f>
        <v>-1721</v>
      </c>
      <c r="K32" s="3">
        <v>-3.2000000000000001E-2</v>
      </c>
      <c r="L32" s="17">
        <v>0.40625</v>
      </c>
      <c r="M32" s="9">
        <f t="shared" si="0"/>
        <v>1.9444444444444431E-2</v>
      </c>
      <c r="N32" s="27">
        <f t="shared" si="1"/>
        <v>43701.697916666664</v>
      </c>
      <c r="O32" s="1">
        <f>IF(M32&gt;(10/60/24),G32/(M32*24),"")</f>
        <v>38.279396571428556</v>
      </c>
      <c r="P32" s="14">
        <f>1+($Q$1+($Q$2-$Q$1)*(E32/E$75))</f>
        <v>1.0650097656249999</v>
      </c>
      <c r="Q32" s="23">
        <f t="shared" si="2"/>
        <v>0.43266021728515625</v>
      </c>
      <c r="R32" s="23">
        <f t="shared" si="3"/>
        <v>2.1127814398871514E-2</v>
      </c>
      <c r="S32" s="24">
        <f t="shared" si="4"/>
        <v>43701.724326883952</v>
      </c>
      <c r="T32" s="14">
        <f>E32/(24*Q32)</f>
        <v>23.821249997679409</v>
      </c>
      <c r="U32" s="14">
        <f>1+($V$1+($V$2-$V$1)*(E32/E$75))</f>
        <v>1.0950292968749999</v>
      </c>
      <c r="V32" s="33">
        <f t="shared" si="5"/>
        <v>0.44485565185546871</v>
      </c>
      <c r="W32" s="33">
        <f t="shared" si="6"/>
        <v>2.2550109863281209E-2</v>
      </c>
      <c r="X32" s="34">
        <f t="shared" si="7"/>
        <v>0.44485565185546871</v>
      </c>
    </row>
    <row r="33" spans="1:24" ht="15" hidden="1" customHeight="1">
      <c r="D33" t="s">
        <v>40</v>
      </c>
      <c r="E33" s="1">
        <v>269.01794304000003</v>
      </c>
      <c r="F33" s="1">
        <f>E33-E$28</f>
        <v>47.41127424000004</v>
      </c>
      <c r="G33" s="1">
        <f>E33-E32</f>
        <v>21.661770240000038</v>
      </c>
      <c r="H33">
        <v>6992</v>
      </c>
      <c r="I33" s="12">
        <f>H33-H32</f>
        <v>1103</v>
      </c>
      <c r="J33">
        <v>1351</v>
      </c>
      <c r="K33" s="3">
        <v>1.6E-2</v>
      </c>
      <c r="L33" s="17">
        <v>0.44722222222222219</v>
      </c>
      <c r="M33" s="9">
        <f t="shared" si="0"/>
        <v>4.0972222222222188E-2</v>
      </c>
      <c r="N33" s="27">
        <f t="shared" si="1"/>
        <v>43701.738888888889</v>
      </c>
      <c r="O33" s="1">
        <f>IF(M33&gt;(10/60/24),G33/(M33*24),"")</f>
        <v>22.028918888135649</v>
      </c>
      <c r="P33" s="14">
        <f>1+($Q$1+($Q$2-$Q$1)*(E33/E$75))</f>
        <v>1.0663242187499999</v>
      </c>
      <c r="Q33" s="23">
        <f t="shared" si="2"/>
        <v>0.47688388671874993</v>
      </c>
      <c r="R33" s="23">
        <f t="shared" si="3"/>
        <v>4.4223669433593682E-2</v>
      </c>
      <c r="S33" s="24">
        <f t="shared" si="4"/>
        <v>43701.768550553381</v>
      </c>
      <c r="T33" s="14">
        <f>E33/(24*Q33)</f>
        <v>23.504843154012331</v>
      </c>
      <c r="U33" s="14">
        <f>1+($V$1+($V$2-$V$1)*(E33/E$75))</f>
        <v>1.09897265625</v>
      </c>
      <c r="V33" s="33">
        <f t="shared" si="5"/>
        <v>0.4914849934895833</v>
      </c>
      <c r="W33" s="33">
        <f t="shared" si="6"/>
        <v>4.6629341634114585E-2</v>
      </c>
      <c r="X33" s="34">
        <f t="shared" si="7"/>
        <v>0.4914849934895833</v>
      </c>
    </row>
    <row r="34" spans="1:24" ht="15" customHeight="1">
      <c r="A34">
        <v>1</v>
      </c>
      <c r="D34" t="s">
        <v>39</v>
      </c>
      <c r="E34" s="1">
        <v>272.30100479999999</v>
      </c>
      <c r="F34" s="1">
        <f>E34-E$28</f>
        <v>50.694335999999993</v>
      </c>
      <c r="G34" s="1">
        <f>E34-E33</f>
        <v>3.2830617599999528</v>
      </c>
      <c r="H34">
        <v>7580</v>
      </c>
      <c r="I34" s="12">
        <f>H34-H33</f>
        <v>588</v>
      </c>
      <c r="J34">
        <v>590</v>
      </c>
      <c r="K34" s="3">
        <v>6.2E-2</v>
      </c>
      <c r="L34" s="17">
        <v>0.45624999999999999</v>
      </c>
      <c r="M34" s="9">
        <f t="shared" si="0"/>
        <v>9.0277777777778012E-3</v>
      </c>
      <c r="N34" s="27">
        <f t="shared" si="1"/>
        <v>43701.747916666667</v>
      </c>
      <c r="O34" s="1">
        <f>IF(M34&gt;(10/60/24),G34/(M34*24),"")</f>
        <v>15.152592738461282</v>
      </c>
      <c r="P34" s="14">
        <f>1+($Q$1+($Q$2-$Q$1)*(E34/E$75))</f>
        <v>1.0665234374999999</v>
      </c>
      <c r="Q34" s="23">
        <f t="shared" si="2"/>
        <v>0.48660131835937492</v>
      </c>
      <c r="R34" s="23">
        <f t="shared" si="3"/>
        <v>9.7174316406249961E-3</v>
      </c>
      <c r="S34" s="24">
        <f t="shared" si="4"/>
        <v>43701.778267985021</v>
      </c>
      <c r="T34" s="14">
        <f>E34/(24*Q34)</f>
        <v>23.316573079279262</v>
      </c>
      <c r="U34" s="14">
        <f>1+($V$1+($V$2-$V$1)*(E34/E$75))</f>
        <v>1.0995703125</v>
      </c>
      <c r="V34" s="33">
        <f t="shared" si="5"/>
        <v>0.50167895507812499</v>
      </c>
      <c r="W34" s="33">
        <f t="shared" si="6"/>
        <v>1.0193961588541689E-2</v>
      </c>
      <c r="X34" s="34">
        <f t="shared" ref="X34:X35" si="9">N$4+V34</f>
        <v>43701.793345621743</v>
      </c>
    </row>
    <row r="35" spans="1:24" ht="15" customHeight="1">
      <c r="A35">
        <v>1</v>
      </c>
      <c r="B35" t="s">
        <v>9</v>
      </c>
      <c r="D35" t="s">
        <v>41</v>
      </c>
      <c r="E35" s="1">
        <v>301.43013120000001</v>
      </c>
      <c r="F35" s="1">
        <f>E35-E$28</f>
        <v>79.823462400000011</v>
      </c>
      <c r="G35" s="1">
        <f>E35-E34</f>
        <v>29.129126400000018</v>
      </c>
      <c r="H35">
        <v>5871</v>
      </c>
      <c r="I35" s="12">
        <f>H35-H34</f>
        <v>-1709</v>
      </c>
      <c r="K35" s="3">
        <v>-1.4999999999999999E-2</v>
      </c>
      <c r="L35" s="17">
        <v>0.49236111111111108</v>
      </c>
      <c r="M35" s="9">
        <f t="shared" si="0"/>
        <v>3.6111111111111094E-2</v>
      </c>
      <c r="N35" s="27">
        <f t="shared" si="1"/>
        <v>43701.784027777772</v>
      </c>
      <c r="O35" s="1">
        <f>IF(M35&gt;(10/60/24),G35/(M35*24),"")</f>
        <v>33.610530461538495</v>
      </c>
      <c r="P35" s="14">
        <f>1+($Q$1+($Q$2-$Q$1)*(E35/E$75))</f>
        <v>1.0682910156250001</v>
      </c>
      <c r="Q35" s="23">
        <f t="shared" si="2"/>
        <v>0.52598495144314239</v>
      </c>
      <c r="R35" s="23">
        <f t="shared" si="3"/>
        <v>3.9383633083767466E-2</v>
      </c>
      <c r="S35" s="24">
        <f t="shared" si="4"/>
        <v>43701.817651618105</v>
      </c>
      <c r="T35" s="14">
        <f>E35/(24*Q35)</f>
        <v>23.8782283895011</v>
      </c>
      <c r="U35" s="14">
        <f>1+($V$1+($V$2-$V$1)*(E35/E$75))</f>
        <v>1.1048730468750001</v>
      </c>
      <c r="V35" s="33">
        <f t="shared" si="5"/>
        <v>0.54399652099609375</v>
      </c>
      <c r="W35" s="33">
        <f t="shared" si="6"/>
        <v>4.2317565917968758E-2</v>
      </c>
      <c r="X35" s="34">
        <f t="shared" si="9"/>
        <v>43701.83566318766</v>
      </c>
    </row>
    <row r="36" spans="1:24" ht="15" hidden="1" customHeight="1">
      <c r="D36" t="s">
        <v>43</v>
      </c>
      <c r="E36" s="1">
        <v>318.00637440000003</v>
      </c>
      <c r="F36" s="1">
        <f>E36-E$35</f>
        <v>16.576243200000022</v>
      </c>
      <c r="G36" s="1">
        <f>E36-E35</f>
        <v>16.576243200000022</v>
      </c>
      <c r="H36">
        <v>6210</v>
      </c>
      <c r="I36" s="12">
        <f>H36-H35</f>
        <v>339</v>
      </c>
      <c r="L36" s="17">
        <v>0.51180555555555551</v>
      </c>
      <c r="M36" s="9">
        <f t="shared" si="0"/>
        <v>1.9444444444444431E-2</v>
      </c>
      <c r="N36" s="27">
        <f t="shared" si="1"/>
        <v>43701.803472222222</v>
      </c>
      <c r="O36" s="1">
        <f>IF(M36&gt;(10/60/24),G36/(M36*24),"")</f>
        <v>35.520521142857213</v>
      </c>
      <c r="P36" s="14">
        <f>1+($Q$1+($Q$2-$Q$1)*(E36/E$75))</f>
        <v>1.069296875</v>
      </c>
      <c r="Q36" s="23">
        <f t="shared" si="2"/>
        <v>0.54727208116319437</v>
      </c>
      <c r="R36" s="23">
        <f t="shared" si="3"/>
        <v>2.1287129720051978E-2</v>
      </c>
      <c r="S36" s="24">
        <f t="shared" si="4"/>
        <v>43701.838938747831</v>
      </c>
      <c r="T36" s="14">
        <f>E36/(24*Q36)</f>
        <v>24.211477354805577</v>
      </c>
      <c r="U36" s="14">
        <f>1+($V$1+($V$2-$V$1)*(E36/E$75))</f>
        <v>1.107890625</v>
      </c>
      <c r="V36" s="33">
        <f t="shared" si="5"/>
        <v>0.56702457682291663</v>
      </c>
      <c r="W36" s="33">
        <f t="shared" si="6"/>
        <v>2.302805582682288E-2</v>
      </c>
      <c r="X36" s="34">
        <f t="shared" si="7"/>
        <v>0.56702457682291663</v>
      </c>
    </row>
    <row r="37" spans="1:24" ht="15" customHeight="1">
      <c r="A37">
        <v>1</v>
      </c>
      <c r="D37" t="s">
        <v>62</v>
      </c>
      <c r="E37" s="1">
        <v>325.24842240000004</v>
      </c>
      <c r="F37" s="1">
        <f>E37-E$35</f>
        <v>23.818291200000033</v>
      </c>
      <c r="G37" s="1">
        <f>E37-E36</f>
        <v>7.2420480000000111</v>
      </c>
      <c r="H37">
        <v>5181</v>
      </c>
      <c r="I37" s="12">
        <f>H37-H36</f>
        <v>-1029</v>
      </c>
      <c r="K37" s="3">
        <v>-4.8000000000000001E-2</v>
      </c>
      <c r="L37" s="17">
        <v>0.52013888888888882</v>
      </c>
      <c r="M37" s="9">
        <f t="shared" si="0"/>
        <v>8.3333333333333037E-3</v>
      </c>
      <c r="N37" s="27">
        <f t="shared" si="1"/>
        <v>43701.811805555553</v>
      </c>
      <c r="O37" s="1">
        <f>IF(M37&gt;(10/60/24),G37/(M37*24),"")</f>
        <v>36.210240000000184</v>
      </c>
      <c r="P37" s="14">
        <f>1+($Q$1+($Q$2-$Q$1)*(E37/E$75))</f>
        <v>1.0697363281250001</v>
      </c>
      <c r="Q37" s="23">
        <f t="shared" si="2"/>
        <v>0.55641146511501738</v>
      </c>
      <c r="R37" s="23">
        <f t="shared" si="3"/>
        <v>9.1393839518230102E-3</v>
      </c>
      <c r="S37" s="24">
        <f t="shared" si="4"/>
        <v>43701.848078131778</v>
      </c>
      <c r="T37" s="14">
        <f>E37/(24*Q37)</f>
        <v>24.356107754175458</v>
      </c>
      <c r="U37" s="14">
        <f>1+($V$1+($V$2-$V$1)*(E37/E$75))</f>
        <v>1.1092089843749999</v>
      </c>
      <c r="V37" s="33">
        <f t="shared" si="5"/>
        <v>0.57694272867838525</v>
      </c>
      <c r="W37" s="33">
        <f t="shared" si="6"/>
        <v>9.9181518554686265E-3</v>
      </c>
      <c r="X37" s="34">
        <f t="shared" ref="X37:X38" si="10">N$4+V37</f>
        <v>43701.868609395344</v>
      </c>
    </row>
    <row r="38" spans="1:24" ht="15" customHeight="1">
      <c r="A38">
        <v>1</v>
      </c>
      <c r="D38" t="s">
        <v>64</v>
      </c>
      <c r="E38" s="1">
        <v>340.37625600000001</v>
      </c>
      <c r="F38" s="1">
        <f>E38-E$35</f>
        <v>38.946124800000007</v>
      </c>
      <c r="G38" s="1">
        <f>E38-E37</f>
        <v>15.127833599999974</v>
      </c>
      <c r="H38">
        <v>6768</v>
      </c>
      <c r="I38" s="12">
        <f>H38-H37</f>
        <v>1587</v>
      </c>
      <c r="K38" s="3">
        <v>3.5999999999999997E-2</v>
      </c>
      <c r="L38" s="17">
        <v>0.55347222222222225</v>
      </c>
      <c r="M38" s="9">
        <f t="shared" si="0"/>
        <v>3.3333333333333437E-2</v>
      </c>
      <c r="N38" s="27">
        <f t="shared" si="1"/>
        <v>43701.845138888886</v>
      </c>
      <c r="O38" s="1">
        <f>IF(M38&gt;(10/60/24),G38/(M38*24),"")</f>
        <v>18.909791999999907</v>
      </c>
      <c r="P38" s="14">
        <f>1+($Q$1+($Q$2-$Q$1)*(E38/E$75))</f>
        <v>1.0706542968749999</v>
      </c>
      <c r="Q38" s="23">
        <f t="shared" si="2"/>
        <v>0.59257741292317712</v>
      </c>
      <c r="R38" s="23">
        <f t="shared" si="3"/>
        <v>3.6165947808159737E-2</v>
      </c>
      <c r="S38" s="24">
        <f t="shared" si="4"/>
        <v>43701.884244079585</v>
      </c>
      <c r="T38" s="14">
        <f>E38/(24*Q38)</f>
        <v>23.933318568520306</v>
      </c>
      <c r="U38" s="14">
        <f>1+($V$1+($V$2-$V$1)*(E38/E$75))</f>
        <v>1.1119628906250001</v>
      </c>
      <c r="V38" s="33">
        <f t="shared" si="5"/>
        <v>0.61544057210286462</v>
      </c>
      <c r="W38" s="33">
        <f t="shared" si="6"/>
        <v>3.8497843424479372E-2</v>
      </c>
      <c r="X38" s="34">
        <f t="shared" si="10"/>
        <v>43701.907107238767</v>
      </c>
    </row>
    <row r="39" spans="1:24" ht="15" hidden="1" customHeight="1">
      <c r="D39" t="s">
        <v>63</v>
      </c>
      <c r="E39" s="1">
        <v>345.36522239999999</v>
      </c>
      <c r="F39" s="1">
        <f>E39-E$35</f>
        <v>43.935091199999988</v>
      </c>
      <c r="G39" s="1">
        <f>E39-E38</f>
        <v>4.9889663999999811</v>
      </c>
      <c r="H39">
        <v>6630</v>
      </c>
      <c r="I39" s="12">
        <f>H39-H38</f>
        <v>-138</v>
      </c>
      <c r="L39" s="17">
        <v>0.56111111111111112</v>
      </c>
      <c r="M39" s="9">
        <f t="shared" si="0"/>
        <v>7.6388888888888618E-3</v>
      </c>
      <c r="N39" s="27">
        <f t="shared" si="1"/>
        <v>43701.852777777778</v>
      </c>
      <c r="O39" s="1">
        <f>IF(M39&gt;(10/60/24),G39/(M39*24),"")</f>
        <v>27.212543999999994</v>
      </c>
      <c r="P39" s="14">
        <f>1+($Q$1+($Q$2-$Q$1)*(E39/E$75))</f>
        <v>1.0709570312500001</v>
      </c>
      <c r="Q39" s="23">
        <f t="shared" si="2"/>
        <v>0.6009258897569445</v>
      </c>
      <c r="R39" s="23">
        <f t="shared" si="3"/>
        <v>8.348476833767382E-3</v>
      </c>
      <c r="S39" s="24">
        <f t="shared" si="4"/>
        <v>43701.892592556418</v>
      </c>
      <c r="T39" s="14">
        <f>E39/(24*Q39)</f>
        <v>23.946742593866919</v>
      </c>
      <c r="U39" s="14">
        <f>1+($V$1+($V$2-$V$1)*(E39/E$75))</f>
        <v>1.1128710937499999</v>
      </c>
      <c r="V39" s="33">
        <f t="shared" si="5"/>
        <v>0.62444433593749993</v>
      </c>
      <c r="W39" s="33">
        <f t="shared" si="6"/>
        <v>9.0037638346353033E-3</v>
      </c>
      <c r="X39" s="34">
        <f t="shared" si="7"/>
        <v>0.62444433593749993</v>
      </c>
    </row>
    <row r="40" spans="1:24" ht="15" hidden="1" customHeight="1">
      <c r="D40" t="s">
        <v>96</v>
      </c>
      <c r="E40" s="1">
        <v>356.1</v>
      </c>
      <c r="F40" s="1">
        <f>E40-E$35</f>
        <v>54.669868800000017</v>
      </c>
      <c r="G40" s="1">
        <f>E40-E39</f>
        <v>10.734777600000029</v>
      </c>
      <c r="H40" s="12">
        <f>2410*3.28</f>
        <v>7904.7999999999993</v>
      </c>
      <c r="I40" s="12">
        <f>H40-H39</f>
        <v>1274.7999999999993</v>
      </c>
      <c r="K40" s="3">
        <v>0.04</v>
      </c>
      <c r="L40" s="17">
        <v>0.58611111111111114</v>
      </c>
      <c r="M40" s="9">
        <f t="shared" si="0"/>
        <v>2.5000000000000022E-2</v>
      </c>
      <c r="N40" s="27">
        <f t="shared" si="1"/>
        <v>43701.877777777772</v>
      </c>
      <c r="O40" s="1">
        <f>IF(M40&gt;(10/60/24),G40/(M40*24),"")</f>
        <v>17.891296000000033</v>
      </c>
      <c r="P40" s="14">
        <f>1+($Q$1+($Q$2-$Q$1)*(E40/E$75))</f>
        <v>1.0716084259331753</v>
      </c>
      <c r="Q40" s="23">
        <f t="shared" si="2"/>
        <v>0.62808160519972223</v>
      </c>
      <c r="R40" s="23">
        <f t="shared" si="3"/>
        <v>2.7155715442777728E-2</v>
      </c>
      <c r="S40" s="24">
        <f t="shared" si="4"/>
        <v>43701.919748271866</v>
      </c>
      <c r="T40" s="14">
        <f>E40/(24*Q40)</f>
        <v>23.623522607833515</v>
      </c>
      <c r="U40" s="14">
        <f>1+($V$1+($V$2-$V$1)*(E40/E$75))</f>
        <v>1.1148252777995258</v>
      </c>
      <c r="V40" s="33">
        <f t="shared" si="5"/>
        <v>0.65341148226583323</v>
      </c>
      <c r="W40" s="33">
        <f t="shared" si="6"/>
        <v>2.8967146328333304E-2</v>
      </c>
      <c r="X40" s="34">
        <f t="shared" si="7"/>
        <v>0.65341148226583323</v>
      </c>
    </row>
    <row r="41" spans="1:24" ht="15" hidden="1" customHeight="1">
      <c r="D41" t="s">
        <v>97</v>
      </c>
      <c r="E41" s="1">
        <v>368.21790720000007</v>
      </c>
      <c r="F41" s="1">
        <f>E41-E$35</f>
        <v>66.787776000000065</v>
      </c>
      <c r="G41" s="1">
        <f>E41-E40</f>
        <v>12.117907200000047</v>
      </c>
      <c r="H41">
        <v>9604</v>
      </c>
      <c r="I41" s="12">
        <f>H41-H40</f>
        <v>1699.2000000000007</v>
      </c>
      <c r="J41">
        <v>3343</v>
      </c>
      <c r="K41" s="3">
        <v>0.04</v>
      </c>
      <c r="L41" s="17">
        <v>0.61527777777777781</v>
      </c>
      <c r="M41" s="9">
        <f t="shared" si="0"/>
        <v>2.9166666666666674E-2</v>
      </c>
      <c r="N41" s="27">
        <f t="shared" si="1"/>
        <v>43701.906944444439</v>
      </c>
      <c r="O41" s="1">
        <f>IF(M41&gt;(10/60/24),G41/(M41*24),"")</f>
        <v>17.311296000000063</v>
      </c>
      <c r="P41" s="14">
        <f>1+($Q$1+($Q$2-$Q$1)*(E41/E$75))</f>
        <v>1.0723437499999999</v>
      </c>
      <c r="Q41" s="23">
        <f t="shared" si="2"/>
        <v>0.65978927951388888</v>
      </c>
      <c r="R41" s="23">
        <f t="shared" si="3"/>
        <v>3.1707674314166656E-2</v>
      </c>
      <c r="S41" s="24">
        <f t="shared" si="4"/>
        <v>43701.951455946175</v>
      </c>
      <c r="T41" s="14">
        <f>E41/(24*Q41)</f>
        <v>23.253504226840107</v>
      </c>
      <c r="U41" s="14">
        <f>1+($V$1+($V$2-$V$1)*(E41/E$75))</f>
        <v>1.1170312500000001</v>
      </c>
      <c r="V41" s="33">
        <f t="shared" si="5"/>
        <v>0.68728450520833351</v>
      </c>
      <c r="W41" s="33">
        <f t="shared" si="6"/>
        <v>3.3873022942500275E-2</v>
      </c>
      <c r="X41" s="34">
        <f t="shared" si="7"/>
        <v>0.68728450520833351</v>
      </c>
    </row>
    <row r="42" spans="1:24" ht="15" hidden="1" customHeight="1">
      <c r="D42" t="s">
        <v>98</v>
      </c>
      <c r="E42" s="1">
        <v>376.9</v>
      </c>
      <c r="F42" s="1">
        <f>E42-E$35</f>
        <v>75.469868799999972</v>
      </c>
      <c r="G42" s="1">
        <f>E42-E41</f>
        <v>8.6820927999999071</v>
      </c>
      <c r="H42" s="12">
        <f>2620*3.28</f>
        <v>8593.6</v>
      </c>
      <c r="I42" s="12">
        <f>H42-H41</f>
        <v>-1010.3999999999996</v>
      </c>
      <c r="K42" s="3">
        <v>-3.9E-2</v>
      </c>
      <c r="L42" s="17">
        <v>0.62361111111111112</v>
      </c>
      <c r="M42" s="9">
        <f t="shared" si="0"/>
        <v>8.3333333333333037E-3</v>
      </c>
      <c r="N42" s="27">
        <f t="shared" si="1"/>
        <v>43701.915277777778</v>
      </c>
      <c r="O42" s="1">
        <f>IF(M42&gt;(10/60/24),G42/(M42*24),"")</f>
        <v>43.410463999999692</v>
      </c>
      <c r="P42" s="14">
        <f>1+($Q$1+($Q$2-$Q$1)*(E42/E$75))</f>
        <v>1.0728705861674073</v>
      </c>
      <c r="Q42" s="23">
        <f t="shared" si="2"/>
        <v>0.66905401831828593</v>
      </c>
      <c r="R42" s="23">
        <f t="shared" si="3"/>
        <v>9.2647388043970436E-3</v>
      </c>
      <c r="S42" s="24">
        <f t="shared" si="4"/>
        <v>43701.960720684983</v>
      </c>
      <c r="T42" s="14">
        <f>E42/(24*Q42)</f>
        <v>23.472195423233821</v>
      </c>
      <c r="U42" s="14">
        <f>1+($V$1+($V$2-$V$1)*(E42/E$75))</f>
        <v>1.1186117585022219</v>
      </c>
      <c r="V42" s="33">
        <f t="shared" si="5"/>
        <v>0.69757872162152457</v>
      </c>
      <c r="W42" s="33">
        <f t="shared" si="6"/>
        <v>1.029421641319106E-2</v>
      </c>
      <c r="X42" s="34">
        <f t="shared" si="7"/>
        <v>0.69757872162152457</v>
      </c>
    </row>
    <row r="43" spans="1:24" ht="15" hidden="1" customHeight="1">
      <c r="D43" t="s">
        <v>99</v>
      </c>
      <c r="E43" s="1">
        <v>382.9</v>
      </c>
      <c r="F43" s="1">
        <f>E43-E$35</f>
        <v>81.469868799999972</v>
      </c>
      <c r="G43" s="1">
        <f>E43-E42</f>
        <v>6</v>
      </c>
      <c r="H43" s="12">
        <f>2703*3.28</f>
        <v>8865.84</v>
      </c>
      <c r="I43" s="12">
        <f>H43-H42</f>
        <v>272.23999999999978</v>
      </c>
      <c r="K43" s="3">
        <v>1.0999999999999999E-2</v>
      </c>
      <c r="L43" s="17">
        <v>0.63402777777777775</v>
      </c>
      <c r="M43" s="9">
        <f t="shared" si="0"/>
        <v>1.041666666666663E-2</v>
      </c>
      <c r="N43" s="27">
        <f t="shared" si="1"/>
        <v>43701.925694444442</v>
      </c>
      <c r="O43" s="1">
        <f>IF(M43&gt;(10/60/24),G43/(M43*24),"")</f>
        <v>24.000000000000085</v>
      </c>
      <c r="P43" s="14">
        <f>1+($Q$1+($Q$2-$Q$1)*(E43/E$75))</f>
        <v>1.0732346708503588</v>
      </c>
      <c r="Q43" s="23">
        <f t="shared" si="2"/>
        <v>0.68046059339331777</v>
      </c>
      <c r="R43" s="23">
        <f t="shared" si="3"/>
        <v>1.1406575075031844E-2</v>
      </c>
      <c r="S43" s="24">
        <f t="shared" si="4"/>
        <v>43701.972127260058</v>
      </c>
      <c r="T43" s="14">
        <f>E43/(24*Q43)</f>
        <v>23.446128727464583</v>
      </c>
      <c r="U43" s="14">
        <f>1+($V$1+($V$2-$V$1)*(E43/E$75))</f>
        <v>1.1197040125510767</v>
      </c>
      <c r="V43" s="33">
        <f t="shared" si="5"/>
        <v>0.70992344684662012</v>
      </c>
      <c r="W43" s="33">
        <f t="shared" si="6"/>
        <v>1.2344725225095554E-2</v>
      </c>
      <c r="X43" s="34">
        <f t="shared" si="7"/>
        <v>0.70992344684662012</v>
      </c>
    </row>
    <row r="44" spans="1:24" ht="15" hidden="1" customHeight="1">
      <c r="D44" t="s">
        <v>65</v>
      </c>
      <c r="E44" s="1">
        <v>400.24385280000001</v>
      </c>
      <c r="F44" s="1">
        <f>E44-E$35</f>
        <v>98.813721600000008</v>
      </c>
      <c r="G44" s="1">
        <f>E44-E43</f>
        <v>17.343852800000036</v>
      </c>
      <c r="H44">
        <v>6604</v>
      </c>
      <c r="I44" s="12">
        <f>H44-H43</f>
        <v>-2261.84</v>
      </c>
      <c r="K44" s="3">
        <v>-0.03</v>
      </c>
      <c r="L44" s="17">
        <v>0.65763888888888888</v>
      </c>
      <c r="M44" s="9">
        <f t="shared" si="0"/>
        <v>2.3611111111111138E-2</v>
      </c>
      <c r="N44" s="27">
        <f t="shared" si="1"/>
        <v>43701.94930555555</v>
      </c>
      <c r="O44" s="1">
        <f>IF(M44&gt;(10/60/24),G44/(M44*24),"")</f>
        <v>30.606799058823558</v>
      </c>
      <c r="P44" s="14">
        <f>1+($Q$1+($Q$2-$Q$1)*(E44/E$75))</f>
        <v>1.0742871093749999</v>
      </c>
      <c r="Q44" s="23">
        <f t="shared" si="2"/>
        <v>0.70649298095703117</v>
      </c>
      <c r="R44" s="23">
        <f t="shared" si="3"/>
        <v>2.6032387563713399E-2</v>
      </c>
      <c r="S44" s="24">
        <f t="shared" si="4"/>
        <v>43701.998159647621</v>
      </c>
      <c r="T44" s="14">
        <f>E44/(24*Q44)</f>
        <v>23.605085470784434</v>
      </c>
      <c r="U44" s="14">
        <f>1+($V$1+($V$2-$V$1)*(E44/E$75))</f>
        <v>1.1228613281249999</v>
      </c>
      <c r="V44" s="33">
        <f t="shared" si="5"/>
        <v>0.73843727620442701</v>
      </c>
      <c r="W44" s="33">
        <f t="shared" si="6"/>
        <v>2.8513829357806886E-2</v>
      </c>
      <c r="X44" s="34">
        <f t="shared" si="7"/>
        <v>0.73843727620442701</v>
      </c>
    </row>
    <row r="45" spans="1:24" ht="15" customHeight="1">
      <c r="A45">
        <v>1</v>
      </c>
      <c r="D45" t="s">
        <v>88</v>
      </c>
      <c r="E45" s="1">
        <v>404.5</v>
      </c>
      <c r="F45" s="1">
        <f>E45-E$35</f>
        <v>103.06986879999999</v>
      </c>
      <c r="G45" s="1">
        <f>E45-E44</f>
        <v>4.2561471999999867</v>
      </c>
      <c r="H45" s="12">
        <f>2079*3.28</f>
        <v>6819.12</v>
      </c>
      <c r="I45" s="12">
        <f>H45-H44</f>
        <v>215.11999999999989</v>
      </c>
      <c r="L45" s="17">
        <v>0.66527777777777775</v>
      </c>
      <c r="M45" s="9">
        <f t="shared" si="0"/>
        <v>7.6388888888888618E-3</v>
      </c>
      <c r="N45" s="27">
        <f t="shared" si="1"/>
        <v>43701.956944444442</v>
      </c>
      <c r="O45" s="1">
        <f>IF(M45&gt;(10/60/24),G45/(M45*24),"")</f>
        <v>23.215348363636373</v>
      </c>
      <c r="P45" s="14">
        <f>1+($Q$1+($Q$2-$Q$1)*(E45/E$75))</f>
        <v>1.0745453757089845</v>
      </c>
      <c r="Q45" s="23">
        <f t="shared" si="2"/>
        <v>0.71487115967306047</v>
      </c>
      <c r="R45" s="23">
        <f t="shared" si="3"/>
        <v>8.3781787160293053E-3</v>
      </c>
      <c r="S45" s="24">
        <f t="shared" si="4"/>
        <v>43702.006537826339</v>
      </c>
      <c r="T45" s="14">
        <f>E45/(24*Q45)</f>
        <v>23.576509471125902</v>
      </c>
      <c r="U45" s="14">
        <f>1+($V$1+($V$2-$V$1)*(E45/E$75))</f>
        <v>1.1236361271269537</v>
      </c>
      <c r="V45" s="33">
        <f t="shared" si="5"/>
        <v>0.7475301456858483</v>
      </c>
      <c r="W45" s="33">
        <f t="shared" si="6"/>
        <v>9.0928694814212951E-3</v>
      </c>
      <c r="X45" s="34">
        <f t="shared" ref="X45:X46" si="11">N$4+V45</f>
        <v>43702.039196812351</v>
      </c>
    </row>
    <row r="46" spans="1:24" ht="15" customHeight="1">
      <c r="A46">
        <v>1</v>
      </c>
      <c r="B46" t="s">
        <v>10</v>
      </c>
      <c r="D46" t="s">
        <v>44</v>
      </c>
      <c r="E46" s="1">
        <v>419.55598079999999</v>
      </c>
      <c r="F46" s="1">
        <f>E46-E$35</f>
        <v>118.12584959999998</v>
      </c>
      <c r="G46" s="1">
        <f>E46-E45</f>
        <v>15.055980799999986</v>
      </c>
      <c r="H46">
        <v>7069</v>
      </c>
      <c r="I46" s="12">
        <f>H46-H45</f>
        <v>249.88000000000011</v>
      </c>
      <c r="L46" s="17">
        <v>0.68888888888888899</v>
      </c>
      <c r="M46" s="9">
        <f t="shared" si="0"/>
        <v>2.3611111111111249E-2</v>
      </c>
      <c r="N46" s="27">
        <f t="shared" si="1"/>
        <v>43701.98055555555</v>
      </c>
      <c r="O46" s="1">
        <f>IF(M46&gt;(10/60/24),G46/(M46*24),"")</f>
        <v>26.569377882352761</v>
      </c>
      <c r="P46" s="14">
        <f>1+($Q$1+($Q$2-$Q$1)*(E46/E$75))</f>
        <v>1.075458984375</v>
      </c>
      <c r="Q46" s="23">
        <f t="shared" si="2"/>
        <v>0.74087174479166673</v>
      </c>
      <c r="R46" s="23">
        <f t="shared" si="3"/>
        <v>2.6000585118606256E-2</v>
      </c>
      <c r="S46" s="24">
        <f t="shared" si="4"/>
        <v>43702.032538411455</v>
      </c>
      <c r="T46" s="14">
        <f>E46/(24*Q46)</f>
        <v>23.595850864734761</v>
      </c>
      <c r="U46" s="14">
        <f>1+($V$1+($V$2-$V$1)*(E46/E$75))</f>
        <v>1.1263769531250001</v>
      </c>
      <c r="V46" s="33">
        <f t="shared" si="5"/>
        <v>0.77594856770833354</v>
      </c>
      <c r="W46" s="33">
        <f t="shared" si="6"/>
        <v>2.8418422022485235E-2</v>
      </c>
      <c r="X46" s="34">
        <f t="shared" si="11"/>
        <v>43702.067615234373</v>
      </c>
    </row>
    <row r="47" spans="1:24" ht="15" hidden="1" customHeight="1">
      <c r="D47" t="s">
        <v>89</v>
      </c>
      <c r="E47" s="1">
        <v>427.4</v>
      </c>
      <c r="F47" s="1">
        <f>E47-E$46</f>
        <v>7.8440191999999911</v>
      </c>
      <c r="G47" s="1">
        <f>E47-E46</f>
        <v>7.8440191999999911</v>
      </c>
      <c r="H47" s="12">
        <f>2188*3.28</f>
        <v>7176.6399999999994</v>
      </c>
      <c r="I47" s="12">
        <f>H47-H46</f>
        <v>107.63999999999942</v>
      </c>
      <c r="L47" s="17">
        <v>0.71111111111111114</v>
      </c>
      <c r="M47" s="9">
        <f t="shared" si="0"/>
        <v>2.2222222222222143E-2</v>
      </c>
      <c r="N47" s="27">
        <f t="shared" si="1"/>
        <v>43702.002777777772</v>
      </c>
      <c r="O47" s="1">
        <f>IF(M47&gt;(10/60/24),G47/(M47*24),"")</f>
        <v>14.707536000000035</v>
      </c>
      <c r="P47" s="14">
        <f>1+($Q$1+($Q$2-$Q$1)*(E47/E$75))</f>
        <v>1.0759349655822497</v>
      </c>
      <c r="Q47" s="23">
        <f t="shared" si="2"/>
        <v>0.76510930885848871</v>
      </c>
      <c r="R47" s="23">
        <f t="shared" si="3"/>
        <v>2.4237564066821982E-2</v>
      </c>
      <c r="S47" s="24">
        <f t="shared" si="4"/>
        <v>43702.056775975521</v>
      </c>
      <c r="T47" s="14">
        <f>E47/(24*Q47)</f>
        <v>23.275541320889985</v>
      </c>
      <c r="U47" s="14">
        <f>1+($V$1+($V$2-$V$1)*(E47/E$75))</f>
        <v>1.1278048967467491</v>
      </c>
      <c r="V47" s="33">
        <f t="shared" si="5"/>
        <v>0.80199459324213274</v>
      </c>
      <c r="W47" s="33">
        <f t="shared" si="6"/>
        <v>2.60460255337992E-2</v>
      </c>
      <c r="X47" s="34">
        <f t="shared" si="7"/>
        <v>0.80199459324213274</v>
      </c>
    </row>
    <row r="48" spans="1:24" ht="15" hidden="1" customHeight="1">
      <c r="D48" t="s">
        <v>67</v>
      </c>
      <c r="E48" s="1">
        <v>436.45409280000001</v>
      </c>
      <c r="F48" s="1">
        <f>E48-E$46</f>
        <v>16.898112000000026</v>
      </c>
      <c r="G48" s="1">
        <f>E48-E47</f>
        <v>9.0540928000000349</v>
      </c>
      <c r="H48">
        <v>7170</v>
      </c>
      <c r="I48" s="12">
        <f>H48-H47</f>
        <v>-6.6399999999994179</v>
      </c>
      <c r="L48" s="17">
        <v>0.72499999999999998</v>
      </c>
      <c r="M48" s="9">
        <f t="shared" si="0"/>
        <v>1.388888888888884E-2</v>
      </c>
      <c r="N48" s="27">
        <f t="shared" si="1"/>
        <v>43702.016666666663</v>
      </c>
      <c r="O48" s="1">
        <f>IF(M48&gt;(10/60/24),G48/(M48*24),"")</f>
        <v>27.162278400000201</v>
      </c>
      <c r="P48" s="14">
        <f>1+($Q$1+($Q$2-$Q$1)*(E48/E$75))</f>
        <v>1.0764843749999999</v>
      </c>
      <c r="Q48" s="23">
        <f t="shared" si="2"/>
        <v>0.7804511718749999</v>
      </c>
      <c r="R48" s="23">
        <f t="shared" si="3"/>
        <v>1.5341863016511192E-2</v>
      </c>
      <c r="S48" s="24">
        <f t="shared" si="4"/>
        <v>43702.072117838536</v>
      </c>
      <c r="T48" s="14">
        <f>E48/(24*Q48)</f>
        <v>23.301377274262936</v>
      </c>
      <c r="U48" s="14">
        <f>1+($V$1+($V$2-$V$1)*(E48/E$75))</f>
        <v>1.1294531249999999</v>
      </c>
      <c r="V48" s="33">
        <f t="shared" si="5"/>
        <v>0.81885351562499997</v>
      </c>
      <c r="W48" s="33">
        <f t="shared" si="6"/>
        <v>1.6858922382867236E-2</v>
      </c>
      <c r="X48" s="34">
        <f t="shared" si="7"/>
        <v>0.81885351562499997</v>
      </c>
    </row>
    <row r="49" spans="1:24" ht="15" customHeight="1">
      <c r="A49">
        <v>1</v>
      </c>
      <c r="D49" t="s">
        <v>66</v>
      </c>
      <c r="E49" s="1">
        <v>451.74286080000002</v>
      </c>
      <c r="F49" s="1">
        <f>E49-E$46</f>
        <v>32.186880000000031</v>
      </c>
      <c r="G49" s="1">
        <f>E49-E48</f>
        <v>15.288768000000005</v>
      </c>
      <c r="H49">
        <v>8394</v>
      </c>
      <c r="I49" s="12">
        <f>H49-H48</f>
        <v>1224</v>
      </c>
      <c r="J49">
        <v>1311</v>
      </c>
      <c r="K49" s="3">
        <v>2.9000000000000001E-2</v>
      </c>
      <c r="L49" s="17">
        <v>0.7631944444444444</v>
      </c>
      <c r="M49" s="9">
        <f t="shared" si="0"/>
        <v>3.819444444444442E-2</v>
      </c>
      <c r="N49" s="27">
        <f t="shared" si="1"/>
        <v>43702.054861111108</v>
      </c>
      <c r="O49" s="1">
        <f>IF(M49&gt;(10/60/24),G49/(M49*24),"")</f>
        <v>16.678656000000014</v>
      </c>
      <c r="P49" s="14">
        <f>1+($Q$1+($Q$2-$Q$1)*(E49/E$75))</f>
        <v>1.077412109375</v>
      </c>
      <c r="Q49" s="23">
        <f t="shared" si="2"/>
        <v>0.82227493625217007</v>
      </c>
      <c r="R49" s="23">
        <f t="shared" si="3"/>
        <v>4.1823764377170169E-2</v>
      </c>
      <c r="S49" s="24">
        <f t="shared" si="4"/>
        <v>43702.113941602918</v>
      </c>
      <c r="T49" s="14">
        <f>E49/(24*Q49)</f>
        <v>22.890907128692536</v>
      </c>
      <c r="U49" s="14">
        <f>1+($V$1+($V$2-$V$1)*(E49/E$75))</f>
        <v>1.1322363281250001</v>
      </c>
      <c r="V49" s="33">
        <f t="shared" si="5"/>
        <v>0.86411647542317704</v>
      </c>
      <c r="W49" s="33">
        <f t="shared" si="6"/>
        <v>4.5262959798177071E-2</v>
      </c>
      <c r="X49" s="34">
        <f t="shared" ref="X49:X50" si="12">N$4+V49</f>
        <v>43702.155783142087</v>
      </c>
    </row>
    <row r="50" spans="1:24" ht="15" customHeight="1">
      <c r="A50">
        <v>1</v>
      </c>
      <c r="D50" t="s">
        <v>90</v>
      </c>
      <c r="E50" s="1">
        <v>460.3</v>
      </c>
      <c r="F50" s="1">
        <f>E50-E$46</f>
        <v>40.744019200000025</v>
      </c>
      <c r="G50" s="1">
        <f>E50-E49</f>
        <v>8.5571391999999946</v>
      </c>
      <c r="H50" s="12">
        <f>2230*3.28</f>
        <v>7314.4</v>
      </c>
      <c r="I50" s="12">
        <f>H50-H49</f>
        <v>-1079.6000000000004</v>
      </c>
      <c r="K50" s="3">
        <v>-3.9E-2</v>
      </c>
      <c r="L50" s="17">
        <v>0.76597222222222217</v>
      </c>
      <c r="M50" s="9">
        <f t="shared" si="0"/>
        <v>2.7777777777777679E-3</v>
      </c>
      <c r="N50" s="27">
        <f t="shared" si="1"/>
        <v>43702.057638888888</v>
      </c>
      <c r="O50" s="1" t="str">
        <f>IF(M50&gt;(10/60/24),G50/(M50*24),"")</f>
        <v/>
      </c>
      <c r="P50" s="14">
        <f>1+($Q$1+($Q$2-$Q$1)*(E50/E$75))</f>
        <v>1.0779313632604341</v>
      </c>
      <c r="Q50" s="23">
        <f t="shared" si="2"/>
        <v>0.82566548171962417</v>
      </c>
      <c r="R50" s="23">
        <f t="shared" si="3"/>
        <v>3.390545467454098E-3</v>
      </c>
      <c r="S50" s="24">
        <f t="shared" si="4"/>
        <v>43702.11733214838</v>
      </c>
      <c r="T50" s="14">
        <f>E50/(24*Q50)</f>
        <v>23.228737413997212</v>
      </c>
      <c r="U50" s="14">
        <f>1+($V$1+($V$2-$V$1)*(E50/E$75))</f>
        <v>1.1337940897813021</v>
      </c>
      <c r="V50" s="33">
        <f t="shared" si="5"/>
        <v>0.86845477849220565</v>
      </c>
      <c r="W50" s="33">
        <f t="shared" si="6"/>
        <v>4.338303069028604E-3</v>
      </c>
      <c r="X50" s="34">
        <f t="shared" si="12"/>
        <v>43702.160121445158</v>
      </c>
    </row>
    <row r="51" spans="1:24" ht="15" hidden="1" customHeight="1">
      <c r="D51" t="s">
        <v>68</v>
      </c>
      <c r="E51" s="1">
        <v>463.16920320000003</v>
      </c>
      <c r="F51" s="1">
        <f>E51-E$46</f>
        <v>43.613222400000041</v>
      </c>
      <c r="G51" s="1">
        <f>E51-E50</f>
        <v>2.8692032000000154</v>
      </c>
      <c r="H51">
        <v>6870</v>
      </c>
      <c r="I51" s="12">
        <f>H51-H50</f>
        <v>-444.39999999999964</v>
      </c>
      <c r="K51" s="3">
        <v>-2.5999999999999999E-2</v>
      </c>
      <c r="L51" s="17">
        <v>0.77569444444444446</v>
      </c>
      <c r="M51" s="9">
        <f t="shared" si="0"/>
        <v>9.7222222222222987E-3</v>
      </c>
      <c r="N51" s="27">
        <f t="shared" si="1"/>
        <v>43702.067361111105</v>
      </c>
      <c r="O51" s="1">
        <f>IF(M51&gt;(10/60/24),G51/(M51*24),"")</f>
        <v>12.296585142857111</v>
      </c>
      <c r="P51" s="14">
        <f>1+($Q$1+($Q$2-$Q$1)*(E51/E$75))</f>
        <v>1.07810546875</v>
      </c>
      <c r="Q51" s="23">
        <f t="shared" si="2"/>
        <v>0.8362804226345486</v>
      </c>
      <c r="R51" s="23">
        <f t="shared" si="3"/>
        <v>1.0614940914924431E-2</v>
      </c>
      <c r="S51" s="24">
        <f t="shared" si="4"/>
        <v>43702.127947089299</v>
      </c>
      <c r="T51" s="14">
        <f>E51/(24*Q51)</f>
        <v>23.076848719240516</v>
      </c>
      <c r="U51" s="14">
        <f>1+($V$1+($V$2-$V$1)*(E51/E$75))</f>
        <v>1.13431640625</v>
      </c>
      <c r="V51" s="33">
        <f t="shared" si="5"/>
        <v>0.87988293457031252</v>
      </c>
      <c r="W51" s="33">
        <f t="shared" si="6"/>
        <v>1.1428156078106877E-2</v>
      </c>
      <c r="X51" s="34">
        <f t="shared" si="7"/>
        <v>0.87988293457031252</v>
      </c>
    </row>
    <row r="52" spans="1:24" ht="15" customHeight="1">
      <c r="A52">
        <v>1</v>
      </c>
      <c r="D52" t="s">
        <v>91</v>
      </c>
      <c r="E52" s="1">
        <v>464.7</v>
      </c>
      <c r="F52" s="1">
        <f>E52-E$46</f>
        <v>45.144019200000002</v>
      </c>
      <c r="G52" s="1">
        <f>E52-E51</f>
        <v>1.5307967999999619</v>
      </c>
      <c r="H52" s="12">
        <f>2120*3.28</f>
        <v>6953.5999999999995</v>
      </c>
      <c r="I52" s="12">
        <f>H52-H51</f>
        <v>83.599999999999454</v>
      </c>
      <c r="K52" s="3">
        <v>0</v>
      </c>
      <c r="L52" s="17">
        <v>0.77708333333333324</v>
      </c>
      <c r="M52" s="9">
        <f t="shared" si="0"/>
        <v>1.3888888888887729E-3</v>
      </c>
      <c r="N52" s="27">
        <f t="shared" si="1"/>
        <v>43702.068749999999</v>
      </c>
      <c r="O52" s="1" t="str">
        <f>IF(M52&gt;(10/60/24),G52/(M52*24),"")</f>
        <v/>
      </c>
      <c r="P52" s="14">
        <f>1+($Q$1+($Q$2-$Q$1)*(E52/E$75))</f>
        <v>1.0781983586945985</v>
      </c>
      <c r="Q52" s="23">
        <f t="shared" si="2"/>
        <v>0.8378499745689274</v>
      </c>
      <c r="R52" s="23">
        <f t="shared" si="3"/>
        <v>1.5695519343787989E-3</v>
      </c>
      <c r="S52" s="24">
        <f t="shared" si="4"/>
        <v>43702.129516641231</v>
      </c>
      <c r="T52" s="14">
        <f>E52/(24*Q52)</f>
        <v>23.109745882563256</v>
      </c>
      <c r="U52" s="14">
        <f>1+($V$1+($V$2-$V$1)*(E52/E$75))</f>
        <v>1.1345950760837957</v>
      </c>
      <c r="V52" s="33">
        <f t="shared" si="5"/>
        <v>0.8816749237067828</v>
      </c>
      <c r="W52" s="33">
        <f t="shared" si="6"/>
        <v>1.7919891364702734E-3</v>
      </c>
      <c r="X52" s="34">
        <f>N$4+V52</f>
        <v>43702.173341590373</v>
      </c>
    </row>
    <row r="53" spans="1:24" ht="15" hidden="1" customHeight="1">
      <c r="D53" t="s">
        <v>100</v>
      </c>
      <c r="E53" s="1">
        <v>485</v>
      </c>
      <c r="F53" s="1">
        <f>E53-E$46</f>
        <v>65.444019200000014</v>
      </c>
      <c r="G53" s="1">
        <f>E53-E52</f>
        <v>20.300000000000011</v>
      </c>
      <c r="H53" s="12">
        <f>2025*3.28</f>
        <v>6642</v>
      </c>
      <c r="I53" s="12">
        <f>H53-H52</f>
        <v>-311.59999999999945</v>
      </c>
      <c r="L53" s="17">
        <v>0.78611111111111109</v>
      </c>
      <c r="M53" s="9">
        <f t="shared" si="0"/>
        <v>9.0277777777778567E-3</v>
      </c>
      <c r="N53" s="27">
        <f t="shared" si="1"/>
        <v>43702.077777777777</v>
      </c>
      <c r="O53" s="1">
        <f>IF(M53&gt;(10/60/24),G53/(M53*24),"")</f>
        <v>93.692307692306926</v>
      </c>
      <c r="P53" s="14">
        <f>1+($Q$1+($Q$2-$Q$1)*(E53/E$75))</f>
        <v>1.0794301785385847</v>
      </c>
      <c r="Q53" s="23">
        <f t="shared" si="2"/>
        <v>0.84855205701783187</v>
      </c>
      <c r="R53" s="23">
        <f t="shared" si="3"/>
        <v>1.0702082448904471E-2</v>
      </c>
      <c r="S53" s="24">
        <f t="shared" si="4"/>
        <v>43702.140218723682</v>
      </c>
      <c r="T53" s="14">
        <f>E53/(24*Q53)</f>
        <v>23.815077892043419</v>
      </c>
      <c r="U53" s="14">
        <f>1+($V$1+($V$2-$V$1)*(E53/E$75))</f>
        <v>1.138290535615754</v>
      </c>
      <c r="V53" s="33">
        <f t="shared" si="5"/>
        <v>0.89482283772016213</v>
      </c>
      <c r="W53" s="33">
        <f t="shared" si="6"/>
        <v>1.3147914013379336E-2</v>
      </c>
      <c r="X53" s="34">
        <f t="shared" si="7"/>
        <v>0.89482283772016213</v>
      </c>
    </row>
    <row r="54" spans="1:24" ht="15" customHeight="1">
      <c r="A54">
        <v>1</v>
      </c>
      <c r="D54" t="s">
        <v>92</v>
      </c>
      <c r="E54" s="1">
        <v>507.1</v>
      </c>
      <c r="F54" s="1">
        <f>E54-E$46</f>
        <v>87.544019200000037</v>
      </c>
      <c r="G54" s="1">
        <f>E54-E53</f>
        <v>22.100000000000023</v>
      </c>
      <c r="H54" s="12">
        <f>1935*3.28</f>
        <v>6346.7999999999993</v>
      </c>
      <c r="I54" s="12">
        <f>H54-H53</f>
        <v>-295.20000000000073</v>
      </c>
      <c r="L54" s="17">
        <v>0.81805555555555554</v>
      </c>
      <c r="M54" s="9">
        <f t="shared" si="0"/>
        <v>3.1944444444444442E-2</v>
      </c>
      <c r="N54" s="27">
        <f t="shared" si="1"/>
        <v>43702.109722222223</v>
      </c>
      <c r="O54" s="1">
        <f>IF(M54&gt;(10/60/24),G54/(M54*24),"")</f>
        <v>28.82608695652177</v>
      </c>
      <c r="P54" s="14">
        <f>1+($Q$1+($Q$2-$Q$1)*(E54/E$75))</f>
        <v>1.0807712237874563</v>
      </c>
      <c r="Q54" s="23">
        <f t="shared" si="2"/>
        <v>0.88413090390390514</v>
      </c>
      <c r="R54" s="23">
        <f t="shared" si="3"/>
        <v>3.5578846886073268E-2</v>
      </c>
      <c r="S54" s="24">
        <f t="shared" si="4"/>
        <v>43702.17579757057</v>
      </c>
      <c r="T54" s="14">
        <f>E54/(24*Q54)</f>
        <v>23.898233364957875</v>
      </c>
      <c r="U54" s="14">
        <f>1+($V$1+($V$2-$V$1)*(E54/E$75))</f>
        <v>1.1423136713623687</v>
      </c>
      <c r="V54" s="33">
        <f t="shared" si="5"/>
        <v>0.93447604504504889</v>
      </c>
      <c r="W54" s="33">
        <f t="shared" si="6"/>
        <v>3.9653207324886752E-2</v>
      </c>
      <c r="X54" s="34">
        <f>N$4+V54</f>
        <v>43702.226142711712</v>
      </c>
    </row>
    <row r="55" spans="1:24" ht="15" hidden="1" customHeight="1">
      <c r="D55" t="s">
        <v>69</v>
      </c>
      <c r="E55" s="1">
        <v>523.84147200000007</v>
      </c>
      <c r="F55" s="1">
        <f>E55-E$46</f>
        <v>104.28549120000008</v>
      </c>
      <c r="G55" s="1">
        <f>E55-E54</f>
        <v>16.741472000000044</v>
      </c>
      <c r="H55">
        <v>6017</v>
      </c>
      <c r="I55" s="12">
        <f>H55-H54</f>
        <v>-329.79999999999927</v>
      </c>
      <c r="K55" s="3">
        <v>-5.0000000000000001E-3</v>
      </c>
      <c r="L55" s="17">
        <v>0.84097222222222223</v>
      </c>
      <c r="M55" s="9">
        <f t="shared" si="0"/>
        <v>2.2916666666666696E-2</v>
      </c>
      <c r="N55" s="27">
        <f t="shared" si="1"/>
        <v>43702.132638888885</v>
      </c>
      <c r="O55" s="1">
        <f>IF(M55&gt;(10/60/24),G55/(M55*24),"")</f>
        <v>30.439040000000041</v>
      </c>
      <c r="P55" s="14">
        <f>1+($Q$1+($Q$2-$Q$1)*(E55/E$75))</f>
        <v>1.081787109375</v>
      </c>
      <c r="Q55" s="23">
        <f t="shared" si="2"/>
        <v>0.9097529093424479</v>
      </c>
      <c r="R55" s="23">
        <f t="shared" si="3"/>
        <v>2.5622005438542761E-2</v>
      </c>
      <c r="S55" s="24">
        <f t="shared" si="4"/>
        <v>43702.201419576006</v>
      </c>
      <c r="T55" s="14">
        <f>E55/(24*Q55)</f>
        <v>23.991929870030255</v>
      </c>
      <c r="U55" s="14">
        <f>1+($V$1+($V$2-$V$1)*(E55/E$75))</f>
        <v>1.1453613281249999</v>
      </c>
      <c r="V55" s="33">
        <f t="shared" si="5"/>
        <v>0.96321706136067697</v>
      </c>
      <c r="W55" s="33">
        <f t="shared" si="6"/>
        <v>2.8741016315628087E-2</v>
      </c>
      <c r="X55" s="34">
        <f t="shared" si="7"/>
        <v>0.96321706136067697</v>
      </c>
    </row>
    <row r="56" spans="1:24" ht="15" hidden="1" customHeight="1">
      <c r="D56" t="s">
        <v>70</v>
      </c>
      <c r="E56" s="1">
        <v>527.06016</v>
      </c>
      <c r="F56" s="1">
        <f>E56-E$46</f>
        <v>107.50417920000001</v>
      </c>
      <c r="G56" s="1">
        <f>E56-E55</f>
        <v>3.2186879999999292</v>
      </c>
      <c r="H56">
        <v>6026</v>
      </c>
      <c r="I56" s="12">
        <f>H56-H55</f>
        <v>9</v>
      </c>
      <c r="L56" s="17">
        <v>0.84513888888888899</v>
      </c>
      <c r="M56" s="9">
        <f t="shared" si="0"/>
        <v>4.1666666666667629E-3</v>
      </c>
      <c r="N56" s="27">
        <f t="shared" si="1"/>
        <v>43702.13680555555</v>
      </c>
      <c r="O56" s="1" t="str">
        <f>IF(M56&gt;(10/60/24),G56/(M56*24),"")</f>
        <v/>
      </c>
      <c r="P56" s="14">
        <f>1+($Q$1+($Q$2-$Q$1)*(E56/E$75))</f>
        <v>1.081982421875</v>
      </c>
      <c r="Q56" s="23">
        <f t="shared" si="2"/>
        <v>0.91442542182074671</v>
      </c>
      <c r="R56" s="23">
        <f t="shared" si="3"/>
        <v>4.672512478298807E-3</v>
      </c>
      <c r="S56" s="24">
        <f t="shared" si="4"/>
        <v>43702.206092088483</v>
      </c>
      <c r="T56" s="14">
        <f>E56/(24*Q56)</f>
        <v>24.015998982479019</v>
      </c>
      <c r="U56" s="14">
        <f>1+($V$1+($V$2-$V$1)*(E56/E$75))</f>
        <v>1.145947265625</v>
      </c>
      <c r="V56" s="33">
        <f t="shared" si="5"/>
        <v>0.96848459879557303</v>
      </c>
      <c r="W56" s="33">
        <f t="shared" si="6"/>
        <v>5.2675374348960524E-3</v>
      </c>
      <c r="X56" s="34">
        <f t="shared" si="7"/>
        <v>0.96848459879557303</v>
      </c>
    </row>
    <row r="57" spans="1:24" ht="15" hidden="1" customHeight="1">
      <c r="D57" t="s">
        <v>71</v>
      </c>
      <c r="E57" s="1">
        <v>534.14127359999998</v>
      </c>
      <c r="F57" s="1">
        <f>E57-E$46</f>
        <v>114.58529279999999</v>
      </c>
      <c r="G57" s="1">
        <f>E57-E56</f>
        <v>7.0811135999999806</v>
      </c>
      <c r="H57">
        <v>6076</v>
      </c>
      <c r="I57" s="12">
        <f>H57-H56</f>
        <v>50</v>
      </c>
      <c r="L57" s="17">
        <v>0.85625000000000007</v>
      </c>
      <c r="M57" s="9">
        <f t="shared" si="0"/>
        <v>1.1111111111111072E-2</v>
      </c>
      <c r="N57" s="27">
        <f t="shared" si="1"/>
        <v>43702.147916666661</v>
      </c>
      <c r="O57" s="1">
        <f>IF(M57&gt;(10/60/24),G57/(M57*24),"")</f>
        <v>26.554176000000023</v>
      </c>
      <c r="P57" s="14">
        <f>1+($Q$1+($Q$2-$Q$1)*(E57/E$75))</f>
        <v>1.0824121093750001</v>
      </c>
      <c r="Q57" s="23">
        <f t="shared" si="2"/>
        <v>0.92681536865234393</v>
      </c>
      <c r="R57" s="23">
        <f t="shared" si="3"/>
        <v>1.2389946831597221E-2</v>
      </c>
      <c r="S57" s="24">
        <f t="shared" si="4"/>
        <v>43702.218482035314</v>
      </c>
      <c r="T57" s="14">
        <f>E57/(24*Q57)</f>
        <v>24.013290189999388</v>
      </c>
      <c r="U57" s="14">
        <f>1+($V$1+($V$2-$V$1)*(E57/E$75))</f>
        <v>1.147236328125</v>
      </c>
      <c r="V57" s="33">
        <f t="shared" si="5"/>
        <v>0.98232110595703126</v>
      </c>
      <c r="W57" s="33">
        <f t="shared" si="6"/>
        <v>1.3836507161458234E-2</v>
      </c>
      <c r="X57" s="34">
        <f t="shared" si="7"/>
        <v>0.98232110595703126</v>
      </c>
    </row>
    <row r="58" spans="1:24" ht="15" hidden="1" customHeight="1">
      <c r="D58" t="s">
        <v>101</v>
      </c>
      <c r="E58" s="1">
        <v>556.9</v>
      </c>
      <c r="F58" s="1">
        <f>E58-E$46</f>
        <v>137.34401919999999</v>
      </c>
      <c r="G58" s="1">
        <f>E58-E57</f>
        <v>22.7587264</v>
      </c>
      <c r="H58" s="12">
        <f>1947*3.28</f>
        <v>6386.16</v>
      </c>
      <c r="I58" s="12">
        <f>H58-H57</f>
        <v>310.15999999999985</v>
      </c>
      <c r="L58" s="17">
        <v>0.89097222222222217</v>
      </c>
      <c r="M58" s="9">
        <f t="shared" si="0"/>
        <v>3.4722222222222099E-2</v>
      </c>
      <c r="N58" s="27">
        <f t="shared" si="1"/>
        <v>43702.182638888888</v>
      </c>
      <c r="O58" s="1">
        <f>IF(M58&gt;(10/60/24),G58/(M58*24),"")</f>
        <v>27.310471680000099</v>
      </c>
      <c r="P58" s="14">
        <f>1+($Q$1+($Q$2-$Q$1)*(E58/E$75))</f>
        <v>1.0837931266559542</v>
      </c>
      <c r="Q58" s="23">
        <f t="shared" si="2"/>
        <v>0.96562957048582576</v>
      </c>
      <c r="R58" s="23">
        <f t="shared" si="3"/>
        <v>3.8814201833481832E-2</v>
      </c>
      <c r="S58" s="24">
        <f t="shared" si="4"/>
        <v>43702.257296237149</v>
      </c>
      <c r="T58" s="14">
        <f>E58/(24*Q58)</f>
        <v>24.030091223275431</v>
      </c>
      <c r="U58" s="14">
        <f>1+($V$1+($V$2-$V$1)*(E58/E$75))</f>
        <v>1.1513793799678627</v>
      </c>
      <c r="V58" s="33">
        <f t="shared" si="5"/>
        <v>1.0258470447908108</v>
      </c>
      <c r="W58" s="33">
        <f t="shared" si="6"/>
        <v>4.3525938833779532E-2</v>
      </c>
      <c r="X58" s="34">
        <f t="shared" si="7"/>
        <v>1.0258470447908108</v>
      </c>
    </row>
    <row r="59" spans="1:24" ht="15" customHeight="1">
      <c r="A59">
        <v>1</v>
      </c>
      <c r="B59" t="s">
        <v>11</v>
      </c>
      <c r="C59" s="10" t="s">
        <v>107</v>
      </c>
      <c r="D59" t="s">
        <v>45</v>
      </c>
      <c r="E59" s="1">
        <v>576.78888959999995</v>
      </c>
      <c r="F59" s="1">
        <f>E59-E$46</f>
        <v>157.23290879999996</v>
      </c>
      <c r="G59" s="1">
        <f>E59-E58</f>
        <v>19.88888959999997</v>
      </c>
      <c r="H59">
        <v>6595</v>
      </c>
      <c r="I59" s="12">
        <f>H59-H58</f>
        <v>208.84000000000015</v>
      </c>
      <c r="L59" s="17">
        <v>0.92083333333333339</v>
      </c>
      <c r="M59" s="9">
        <f t="shared" si="0"/>
        <v>2.9861111111111227E-2</v>
      </c>
      <c r="N59" s="27">
        <f t="shared" si="1"/>
        <v>43702.212499999994</v>
      </c>
      <c r="O59" s="1">
        <f>IF(M59&gt;(10/60/24),G59/(M59*24),"")</f>
        <v>27.751938976744036</v>
      </c>
      <c r="P59" s="14">
        <f>1+($Q$1+($Q$2-$Q$1)*(E59/E$75))</f>
        <v>1.085</v>
      </c>
      <c r="Q59" s="23">
        <f t="shared" si="2"/>
        <v>0.99910416666666668</v>
      </c>
      <c r="R59" s="23">
        <f t="shared" si="3"/>
        <v>3.3474596180840921E-2</v>
      </c>
      <c r="S59" s="24">
        <f t="shared" si="4"/>
        <v>43702.29077083333</v>
      </c>
      <c r="T59" s="14">
        <f>E59/(24*Q59)</f>
        <v>24.054419150488979</v>
      </c>
      <c r="U59" s="14">
        <f>1+($V$1+($V$2-$V$1)*(E59/E$75))</f>
        <v>1.155</v>
      </c>
      <c r="V59" s="33">
        <f t="shared" si="5"/>
        <v>1.0635625000000002</v>
      </c>
      <c r="W59" s="33">
        <f t="shared" si="6"/>
        <v>3.7715455209189397E-2</v>
      </c>
      <c r="X59" s="34">
        <f>N$4+V59</f>
        <v>43702.355229166664</v>
      </c>
    </row>
    <row r="60" spans="1:24" ht="15" hidden="1" customHeight="1">
      <c r="C60" s="10" t="s">
        <v>108</v>
      </c>
      <c r="D60" t="s">
        <v>74</v>
      </c>
      <c r="E60" s="1">
        <v>602.9</v>
      </c>
      <c r="F60" s="1">
        <f>E60-E$59</f>
        <v>26.11111040000003</v>
      </c>
      <c r="G60" s="1">
        <f>E60-E59</f>
        <v>26.11111040000003</v>
      </c>
      <c r="H60">
        <v>8204</v>
      </c>
      <c r="I60" s="12">
        <f>H60-H59</f>
        <v>1609</v>
      </c>
      <c r="K60" s="3">
        <v>1.6E-2</v>
      </c>
      <c r="L60" s="17">
        <v>0.97013888888888899</v>
      </c>
      <c r="M60" s="9">
        <f t="shared" si="0"/>
        <v>4.9305555555555602E-2</v>
      </c>
      <c r="N60" s="27">
        <f t="shared" si="1"/>
        <v>43702.26180555555</v>
      </c>
      <c r="O60" s="1">
        <f>IF(M60&gt;(10/60/24),G60/(M60*24),"")</f>
        <v>22.065727098591552</v>
      </c>
      <c r="P60" s="14">
        <f>1+($Q$1+($Q$2-$Q$1)*(E60/E$75))</f>
        <v>1.0865844425585829</v>
      </c>
      <c r="Q60" s="23">
        <f t="shared" si="2"/>
        <v>1.0541378237877363</v>
      </c>
      <c r="R60" s="23">
        <f t="shared" si="3"/>
        <v>5.5033657121069668E-2</v>
      </c>
      <c r="S60" s="24">
        <f t="shared" si="4"/>
        <v>43702.345804490455</v>
      </c>
      <c r="T60" s="14">
        <f>E60/(24*Q60)</f>
        <v>23.830691553281863</v>
      </c>
      <c r="U60" s="14">
        <f>1+($V$1+($V$2-$V$1)*(E60/E$75))</f>
        <v>1.1597533276757486</v>
      </c>
      <c r="V60" s="33">
        <f t="shared" si="5"/>
        <v>1.1251218046965423</v>
      </c>
      <c r="W60" s="33">
        <f t="shared" si="6"/>
        <v>6.1559304696542139E-2</v>
      </c>
      <c r="X60" s="34">
        <f t="shared" si="7"/>
        <v>1.1251218046965423</v>
      </c>
    </row>
    <row r="61" spans="1:24" ht="15" customHeight="1">
      <c r="A61">
        <v>1</v>
      </c>
      <c r="C61" s="10" t="s">
        <v>109</v>
      </c>
      <c r="D61" t="s">
        <v>54</v>
      </c>
      <c r="E61" s="1">
        <v>613.16006400000003</v>
      </c>
      <c r="F61" s="1">
        <f>E61-E$59</f>
        <v>36.371174400000086</v>
      </c>
      <c r="G61" s="1">
        <f>E61-E60</f>
        <v>10.260064000000057</v>
      </c>
      <c r="H61">
        <v>8640</v>
      </c>
      <c r="I61" s="12">
        <f>H61-H60</f>
        <v>436</v>
      </c>
      <c r="K61" s="3">
        <v>1.6E-2</v>
      </c>
      <c r="L61" s="17">
        <v>0.98749999999999993</v>
      </c>
      <c r="M61" s="9">
        <f t="shared" si="0"/>
        <v>1.7361111111110938E-2</v>
      </c>
      <c r="N61" s="27">
        <f t="shared" si="1"/>
        <v>43702.279166666667</v>
      </c>
      <c r="O61" s="1">
        <f>IF(M61&gt;(10/60/24),G61/(M61*24),"")</f>
        <v>24.62415360000038</v>
      </c>
      <c r="P61" s="14">
        <f>1+($Q$1+($Q$2-$Q$1)*(E61/E$75))</f>
        <v>1.08720703125</v>
      </c>
      <c r="Q61" s="23">
        <f t="shared" si="2"/>
        <v>1.073616943359375</v>
      </c>
      <c r="R61" s="23">
        <f t="shared" si="3"/>
        <v>1.9479119571638615E-2</v>
      </c>
      <c r="S61" s="24">
        <f t="shared" si="4"/>
        <v>43702.365283610023</v>
      </c>
      <c r="T61" s="14">
        <f>E61/(24*Q61)</f>
        <v>23.796509693726147</v>
      </c>
      <c r="U61" s="14">
        <f>1+($V$1+($V$2-$V$1)*(E61/E$75))</f>
        <v>1.16162109375</v>
      </c>
      <c r="V61" s="33">
        <f t="shared" si="5"/>
        <v>1.1471008300781249</v>
      </c>
      <c r="W61" s="33">
        <f t="shared" si="6"/>
        <v>2.1979025381582584E-2</v>
      </c>
      <c r="X61" s="34">
        <f>N$4+V61</f>
        <v>43702.438767496744</v>
      </c>
    </row>
    <row r="62" spans="1:24" ht="15" hidden="1" customHeight="1">
      <c r="D62" t="s">
        <v>72</v>
      </c>
      <c r="E62" s="1">
        <v>620.56304640000008</v>
      </c>
      <c r="F62" s="1">
        <f>E62-E$59</f>
        <v>43.774156800000128</v>
      </c>
      <c r="G62" s="1">
        <f>E62-E61</f>
        <v>7.4029824000000417</v>
      </c>
      <c r="H62">
        <v>7796</v>
      </c>
      <c r="I62" s="12">
        <f>H62-H61</f>
        <v>-844</v>
      </c>
      <c r="K62" s="3">
        <v>-2.9000000000000001E-2</v>
      </c>
      <c r="L62" s="17">
        <v>0.99652777777777779</v>
      </c>
      <c r="M62" s="9">
        <f t="shared" si="0"/>
        <v>9.0277777777778567E-3</v>
      </c>
      <c r="N62" s="27">
        <f t="shared" si="1"/>
        <v>43702.288194444445</v>
      </c>
      <c r="O62" s="1">
        <f>IF(M62&gt;(10/60/24),G62/(M62*24),"")</f>
        <v>34.167611076922974</v>
      </c>
      <c r="P62" s="14">
        <f>1+($Q$1+($Q$2-$Q$1)*(E62/E$75))</f>
        <v>1.08765625</v>
      </c>
      <c r="Q62" s="23">
        <f t="shared" si="2"/>
        <v>1.0838796657986112</v>
      </c>
      <c r="R62" s="23">
        <f t="shared" si="3"/>
        <v>1.0262722439236205E-2</v>
      </c>
      <c r="S62" s="24">
        <f t="shared" si="4"/>
        <v>43702.375546332463</v>
      </c>
      <c r="T62" s="14">
        <f>E62/(24*Q62)</f>
        <v>23.855778843261639</v>
      </c>
      <c r="U62" s="14">
        <f>1+($V$1+($V$2-$V$1)*(E62/E$75))</f>
        <v>1.1629687500000001</v>
      </c>
      <c r="V62" s="33">
        <f t="shared" si="5"/>
        <v>1.1589306640625001</v>
      </c>
      <c r="W62" s="33">
        <f t="shared" si="6"/>
        <v>1.1829833984375204E-2</v>
      </c>
      <c r="X62" s="34">
        <f t="shared" si="7"/>
        <v>1.1589306640625001</v>
      </c>
    </row>
    <row r="63" spans="1:24" ht="15" hidden="1" customHeight="1">
      <c r="D63" t="s">
        <v>73</v>
      </c>
      <c r="E63" s="1">
        <v>623.78173440000012</v>
      </c>
      <c r="F63" s="1">
        <f>E63-E$59</f>
        <v>46.992844800000171</v>
      </c>
      <c r="G63" s="1">
        <f>E63-E62</f>
        <v>3.2186880000000428</v>
      </c>
      <c r="H63">
        <v>8335</v>
      </c>
      <c r="I63" s="12">
        <f>H63-H62</f>
        <v>539</v>
      </c>
      <c r="K63" s="3">
        <v>4.8000000000000001E-2</v>
      </c>
      <c r="L63" s="17">
        <v>1.0048611111111112</v>
      </c>
      <c r="M63" s="9">
        <f t="shared" si="0"/>
        <v>8.3333333333334147E-3</v>
      </c>
      <c r="N63" s="27">
        <f t="shared" si="1"/>
        <v>43702.296527777777</v>
      </c>
      <c r="O63" s="1">
        <f>IF(M63&gt;(10/60/24),G63/(M63*24),"")</f>
        <v>16.093440000000058</v>
      </c>
      <c r="P63" s="14">
        <f>1+($Q$1+($Q$2-$Q$1)*(E63/E$75))</f>
        <v>1.0878515625</v>
      </c>
      <c r="Q63" s="23">
        <f t="shared" si="2"/>
        <v>1.0931397298177086</v>
      </c>
      <c r="R63" s="23">
        <f t="shared" si="3"/>
        <v>9.2600640190974026E-3</v>
      </c>
      <c r="S63" s="24">
        <f t="shared" si="4"/>
        <v>43702.384806396483</v>
      </c>
      <c r="T63" s="14">
        <f>E63/(24*Q63)</f>
        <v>23.776379991544388</v>
      </c>
      <c r="U63" s="14">
        <f>1+($V$1+($V$2-$V$1)*(E63/E$75))</f>
        <v>1.1635546875</v>
      </c>
      <c r="V63" s="33">
        <f t="shared" si="5"/>
        <v>1.1692108561197918</v>
      </c>
      <c r="W63" s="33">
        <f t="shared" si="6"/>
        <v>1.0280192057291693E-2</v>
      </c>
      <c r="X63" s="34">
        <f t="shared" si="7"/>
        <v>1.1692108561197918</v>
      </c>
    </row>
    <row r="64" spans="1:24" ht="15" customHeight="1">
      <c r="A64">
        <v>1</v>
      </c>
      <c r="C64" s="10" t="s">
        <v>107</v>
      </c>
      <c r="D64" t="s">
        <v>55</v>
      </c>
      <c r="E64" s="1">
        <v>636.81742080000004</v>
      </c>
      <c r="F64" s="1">
        <f>E64-E$59</f>
        <v>60.028531200000089</v>
      </c>
      <c r="G64" s="1">
        <f>E64-E63</f>
        <v>13.035686399999918</v>
      </c>
      <c r="H64">
        <v>8482</v>
      </c>
      <c r="I64" s="12">
        <f>H64-H63</f>
        <v>147</v>
      </c>
      <c r="L64" s="17">
        <v>1.0256944444444445</v>
      </c>
      <c r="M64" s="9">
        <f t="shared" si="0"/>
        <v>2.0833333333333259E-2</v>
      </c>
      <c r="N64" s="27">
        <f t="shared" si="1"/>
        <v>43702.317361111105</v>
      </c>
      <c r="O64" s="1">
        <f>IF(M64&gt;(10/60/24),G64/(M64*24),"")</f>
        <v>26.071372799999928</v>
      </c>
      <c r="P64" s="14">
        <f>1+($Q$1+($Q$2-$Q$1)*(E64/E$75))</f>
        <v>1.088642578125</v>
      </c>
      <c r="Q64" s="23">
        <f t="shared" si="2"/>
        <v>1.1166146443684897</v>
      </c>
      <c r="R64" s="23">
        <f t="shared" si="3"/>
        <v>2.3474914550781101E-2</v>
      </c>
      <c r="S64" s="24">
        <f t="shared" si="4"/>
        <v>43702.408281311036</v>
      </c>
      <c r="T64" s="14">
        <f>E64/(24*Q64)</f>
        <v>23.76295110745798</v>
      </c>
      <c r="U64" s="14">
        <f>1+($V$1+($V$2-$V$1)*(E64/E$75))</f>
        <v>1.1659277343750001</v>
      </c>
      <c r="V64" s="33">
        <f t="shared" si="5"/>
        <v>1.1958855997721356</v>
      </c>
      <c r="W64" s="33">
        <f t="shared" si="6"/>
        <v>2.6674743652343791E-2</v>
      </c>
      <c r="X64" s="34">
        <f t="shared" ref="X64:X66" si="13">N$4+V64</f>
        <v>43702.487552266437</v>
      </c>
    </row>
    <row r="65" spans="1:24" ht="15" customHeight="1">
      <c r="A65">
        <v>1</v>
      </c>
      <c r="C65" s="10" t="s">
        <v>109</v>
      </c>
      <c r="D65" t="s">
        <v>80</v>
      </c>
      <c r="E65" s="1">
        <v>659.18730240000014</v>
      </c>
      <c r="F65" s="1">
        <f>E65-E$59</f>
        <v>82.398412800000187</v>
      </c>
      <c r="G65" s="1">
        <f>E65-E64</f>
        <v>22.369881600000099</v>
      </c>
      <c r="H65">
        <v>9912</v>
      </c>
      <c r="I65" s="12">
        <f>H65-H64</f>
        <v>1430</v>
      </c>
      <c r="K65" s="3">
        <v>2.1999999999999999E-2</v>
      </c>
      <c r="L65" s="17">
        <v>1.0680555555555555</v>
      </c>
      <c r="M65" s="9">
        <f t="shared" si="0"/>
        <v>4.2361111111111072E-2</v>
      </c>
      <c r="N65" s="27">
        <f t="shared" si="1"/>
        <v>43702.359722222223</v>
      </c>
      <c r="O65" s="1">
        <f>IF(M65&gt;(10/60/24),G65/(M65*24),"")</f>
        <v>22.003162229508316</v>
      </c>
      <c r="P65" s="14">
        <f>1+($Q$1+($Q$2-$Q$1)*(E65/E$75))</f>
        <v>1.0900000000000001</v>
      </c>
      <c r="Q65" s="23">
        <f t="shared" si="2"/>
        <v>1.1641805555555556</v>
      </c>
      <c r="R65" s="23">
        <f t="shared" si="3"/>
        <v>4.7565911187065879E-2</v>
      </c>
      <c r="S65" s="24">
        <f t="shared" si="4"/>
        <v>43702.45584722222</v>
      </c>
      <c r="T65" s="14">
        <f>E65/(24*Q65)</f>
        <v>23.592678531632888</v>
      </c>
      <c r="U65" s="14">
        <f>1+($V$1+($V$2-$V$1)*(E65/E$75))</f>
        <v>1.17</v>
      </c>
      <c r="V65" s="33">
        <f t="shared" si="5"/>
        <v>1.249625</v>
      </c>
      <c r="W65" s="33">
        <f t="shared" si="6"/>
        <v>5.3739400227864387E-2</v>
      </c>
      <c r="X65" s="34">
        <f t="shared" si="13"/>
        <v>43702.541291666661</v>
      </c>
    </row>
    <row r="66" spans="1:24" ht="15" customHeight="1">
      <c r="A66">
        <v>1</v>
      </c>
      <c r="B66" t="s">
        <v>46</v>
      </c>
      <c r="D66" t="s">
        <v>47</v>
      </c>
      <c r="E66" s="1">
        <v>688.63829759999999</v>
      </c>
      <c r="F66" s="1">
        <f>E66-E$59</f>
        <v>111.84940800000004</v>
      </c>
      <c r="G66" s="1">
        <f>E66-E65</f>
        <v>29.450995199999852</v>
      </c>
      <c r="H66">
        <v>5752</v>
      </c>
      <c r="I66" s="12">
        <f>H66-H65</f>
        <v>-4160</v>
      </c>
      <c r="K66" s="3">
        <v>-4.4999999999999998E-2</v>
      </c>
      <c r="L66" s="17">
        <v>1.101388888888889</v>
      </c>
      <c r="M66" s="9">
        <f t="shared" si="0"/>
        <v>3.3333333333333437E-2</v>
      </c>
      <c r="N66" s="27">
        <f t="shared" si="1"/>
        <v>43702.393055555556</v>
      </c>
      <c r="O66" s="1">
        <f>IF(M66&gt;(10/60/24),G66/(M66*24),"")</f>
        <v>36.813743999999701</v>
      </c>
      <c r="P66" s="14">
        <f>1+($Q$1+($Q$2-$Q$1)*(E66/E$75))</f>
        <v>1.091787109375</v>
      </c>
      <c r="Q66" s="23">
        <f t="shared" si="2"/>
        <v>1.2024821912977433</v>
      </c>
      <c r="R66" s="23">
        <f t="shared" si="3"/>
        <v>3.8301635742187701E-2</v>
      </c>
      <c r="S66" s="24">
        <f t="shared" si="4"/>
        <v>43702.494148857964</v>
      </c>
      <c r="T66" s="14">
        <f>E66/(24*Q66)</f>
        <v>23.861694258468514</v>
      </c>
      <c r="U66" s="14">
        <f>1+($V$1+($V$2-$V$1)*(E66/E$75))</f>
        <v>1.1753613281249999</v>
      </c>
      <c r="V66" s="33">
        <f t="shared" si="5"/>
        <v>1.2945299072265626</v>
      </c>
      <c r="W66" s="33">
        <f t="shared" si="6"/>
        <v>4.4904907226562596E-2</v>
      </c>
      <c r="X66" s="34">
        <f t="shared" si="13"/>
        <v>43702.586196573888</v>
      </c>
    </row>
    <row r="67" spans="1:24" ht="15" hidden="1" customHeight="1">
      <c r="D67" t="s">
        <v>76</v>
      </c>
      <c r="E67" s="1">
        <v>700.70837760000006</v>
      </c>
      <c r="F67" s="1">
        <f>E67-E$66</f>
        <v>12.070080000000075</v>
      </c>
      <c r="G67" s="1">
        <f>E67-E66</f>
        <v>12.070080000000075</v>
      </c>
      <c r="H67">
        <v>5450</v>
      </c>
      <c r="I67" s="12">
        <f>H67-H66</f>
        <v>-302</v>
      </c>
      <c r="L67" s="17">
        <v>1.117361111111111</v>
      </c>
      <c r="M67" s="9">
        <f t="shared" si="0"/>
        <v>1.5972222222222054E-2</v>
      </c>
      <c r="N67" s="27">
        <f t="shared" si="1"/>
        <v>43702.409027777772</v>
      </c>
      <c r="O67" s="1">
        <f>IF(M67&gt;(10/60/24),G67/(M67*24),"")</f>
        <v>31.487165217391833</v>
      </c>
      <c r="P67" s="14">
        <f>1+($Q$1+($Q$2-$Q$1)*(E67/E$75))</f>
        <v>1.09251953125</v>
      </c>
      <c r="Q67" s="23">
        <f t="shared" si="2"/>
        <v>1.2207388373480903</v>
      </c>
      <c r="R67" s="23">
        <f t="shared" si="3"/>
        <v>1.8256646050347047E-2</v>
      </c>
      <c r="S67" s="24">
        <f t="shared" si="4"/>
        <v>43702.512405504014</v>
      </c>
      <c r="T67" s="14">
        <f>E67/(24*Q67)</f>
        <v>23.916812922430839</v>
      </c>
      <c r="U67" s="14">
        <f>1+($V$1+($V$2-$V$1)*(E67/E$75))</f>
        <v>1.1775585937500002</v>
      </c>
      <c r="V67" s="33">
        <f t="shared" si="5"/>
        <v>1.3157581787109376</v>
      </c>
      <c r="W67" s="33">
        <f t="shared" si="6"/>
        <v>2.1228271484375005E-2</v>
      </c>
      <c r="X67" s="34">
        <f t="shared" si="7"/>
        <v>1.3157581787109376</v>
      </c>
    </row>
    <row r="68" spans="1:24" ht="15" hidden="1" customHeight="1">
      <c r="D68" t="s">
        <v>77</v>
      </c>
      <c r="E68" s="1">
        <v>715.83621120000009</v>
      </c>
      <c r="F68" s="1">
        <f>E68-E$66</f>
        <v>27.197913600000106</v>
      </c>
      <c r="G68" s="1">
        <f>E68-E67</f>
        <v>15.127833600000031</v>
      </c>
      <c r="H68">
        <v>6414</v>
      </c>
      <c r="I68" s="12">
        <f>H68-H67</f>
        <v>964</v>
      </c>
      <c r="J68">
        <v>1004</v>
      </c>
      <c r="K68" s="3">
        <v>2.1000000000000001E-2</v>
      </c>
      <c r="L68" s="17">
        <v>1.1451388888888889</v>
      </c>
      <c r="M68" s="9">
        <f t="shared" si="0"/>
        <v>2.7777777777777901E-2</v>
      </c>
      <c r="N68" s="27">
        <f t="shared" si="1"/>
        <v>43702.436805555553</v>
      </c>
      <c r="O68" s="1">
        <f>IF(M68&gt;(10/60/24),G68/(M68*24),"")</f>
        <v>22.691750399999947</v>
      </c>
      <c r="P68" s="14">
        <f>1+($Q$1+($Q$2-$Q$1)*(E68/E$75))</f>
        <v>1.0934375000000001</v>
      </c>
      <c r="Q68" s="23">
        <f t="shared" si="2"/>
        <v>1.2521378038194446</v>
      </c>
      <c r="R68" s="23">
        <f t="shared" si="3"/>
        <v>3.1398966471354317E-2</v>
      </c>
      <c r="S68" s="24">
        <f t="shared" si="4"/>
        <v>43702.543804470486</v>
      </c>
      <c r="T68" s="14">
        <f>E68/(24*Q68)</f>
        <v>23.820468249596047</v>
      </c>
      <c r="U68" s="14">
        <f>1+($V$1+($V$2-$V$1)*(E68/E$75))</f>
        <v>1.1803125000000001</v>
      </c>
      <c r="V68" s="33">
        <f t="shared" si="5"/>
        <v>1.3516217447916667</v>
      </c>
      <c r="W68" s="33">
        <f t="shared" si="6"/>
        <v>3.5863566080729159E-2</v>
      </c>
      <c r="X68" s="34">
        <f t="shared" si="7"/>
        <v>1.3516217447916667</v>
      </c>
    </row>
    <row r="69" spans="1:24" ht="15" customHeight="1">
      <c r="A69">
        <v>1</v>
      </c>
      <c r="D69" t="s">
        <v>78</v>
      </c>
      <c r="E69" s="1">
        <v>735.47020800000007</v>
      </c>
      <c r="F69" s="1">
        <f>E69-E$66</f>
        <v>46.831910400000083</v>
      </c>
      <c r="G69" s="1">
        <f>E69-E68</f>
        <v>19.633996799999977</v>
      </c>
      <c r="H69">
        <v>5295</v>
      </c>
      <c r="I69" s="12">
        <f>H69-H68</f>
        <v>-1119</v>
      </c>
      <c r="L69" s="17">
        <v>1.1708333333333334</v>
      </c>
      <c r="M69" s="9">
        <f t="shared" si="0"/>
        <v>2.5694444444444464E-2</v>
      </c>
      <c r="N69" s="27">
        <f t="shared" si="1"/>
        <v>43702.462499999994</v>
      </c>
      <c r="O69" s="1">
        <f>IF(M69&gt;(10/60/24),G69/(M69*24),"")</f>
        <v>31.838913729729668</v>
      </c>
      <c r="P69" s="14">
        <f>1+($Q$1+($Q$2-$Q$1)*(E69/E$75))</f>
        <v>1.0946289062500001</v>
      </c>
      <c r="Q69" s="23">
        <f t="shared" si="2"/>
        <v>1.2816280110677085</v>
      </c>
      <c r="R69" s="23">
        <f t="shared" si="3"/>
        <v>2.94902072482639E-2</v>
      </c>
      <c r="S69" s="24">
        <f t="shared" si="4"/>
        <v>43702.573294677735</v>
      </c>
      <c r="T69" s="14">
        <f>E69/(24*Q69)</f>
        <v>23.910675902339534</v>
      </c>
      <c r="U69" s="14">
        <f>1+($V$1+($V$2-$V$1)*(E69/E$75))</f>
        <v>1.18388671875</v>
      </c>
      <c r="V69" s="33">
        <f t="shared" si="5"/>
        <v>1.3861340332031251</v>
      </c>
      <c r="W69" s="33">
        <f t="shared" si="6"/>
        <v>3.4512288411458369E-2</v>
      </c>
      <c r="X69" s="34">
        <f t="shared" ref="X69:X74" si="14">N$4+V69</f>
        <v>43702.677800699865</v>
      </c>
    </row>
    <row r="70" spans="1:24" ht="15" customHeight="1">
      <c r="A70">
        <v>1</v>
      </c>
      <c r="C70" s="10" t="s">
        <v>107</v>
      </c>
      <c r="D70" t="s">
        <v>56</v>
      </c>
      <c r="E70" s="1">
        <v>753.977664</v>
      </c>
      <c r="F70" s="1">
        <f>E70-E$66</f>
        <v>65.339366400000017</v>
      </c>
      <c r="G70" s="1">
        <f>E70-E69</f>
        <v>18.507455999999934</v>
      </c>
      <c r="H70">
        <v>5360</v>
      </c>
      <c r="I70" s="12">
        <f>H70-H69</f>
        <v>65</v>
      </c>
      <c r="L70" s="17">
        <v>1.1986111111111111</v>
      </c>
      <c r="M70" s="9">
        <f t="shared" si="0"/>
        <v>2.7777777777777679E-2</v>
      </c>
      <c r="N70" s="27">
        <f t="shared" si="1"/>
        <v>43702.490277777775</v>
      </c>
      <c r="O70" s="1">
        <f>IF(M70&gt;(10/60/24),G70/(M70*24),"")</f>
        <v>27.761184</v>
      </c>
      <c r="P70" s="14">
        <f>1+($Q$1+($Q$2-$Q$1)*(E70/E$75))</f>
        <v>1.095751953125</v>
      </c>
      <c r="Q70" s="23">
        <f t="shared" ref="Q70:Q75" si="15">L70*P70</f>
        <v>1.3133804660373263</v>
      </c>
      <c r="R70" s="23">
        <f t="shared" ref="R70:R75" si="16">Q70-Q69</f>
        <v>3.175245496961776E-2</v>
      </c>
      <c r="S70" s="24">
        <f t="shared" ref="S70:S75" si="17">N$4+Q70</f>
        <v>43702.605047132703</v>
      </c>
      <c r="T70" s="14">
        <f>E70/(24*Q70)</f>
        <v>23.919752739117691</v>
      </c>
      <c r="U70" s="14">
        <f>1+($V$1+($V$2-$V$1)*(E70/E$75))</f>
        <v>1.187255859375</v>
      </c>
      <c r="V70" s="33">
        <f t="shared" ref="V70:V75" si="18">L70*U70</f>
        <v>1.4230580647786457</v>
      </c>
      <c r="W70" s="33">
        <f t="shared" ref="W70:W75" si="19">V70-V69</f>
        <v>3.6924031575520599E-2</v>
      </c>
      <c r="X70" s="34">
        <f t="shared" si="14"/>
        <v>43702.714724731442</v>
      </c>
    </row>
    <row r="71" spans="1:24" ht="15" customHeight="1">
      <c r="A71">
        <v>1</v>
      </c>
      <c r="C71" s="10" t="s">
        <v>108</v>
      </c>
      <c r="D71" t="s">
        <v>79</v>
      </c>
      <c r="E71" s="1">
        <v>762.02438400000005</v>
      </c>
      <c r="F71" s="1">
        <f>E71-E$66</f>
        <v>73.386086400000067</v>
      </c>
      <c r="G71" s="1">
        <f>E71-E70</f>
        <v>8.0467200000000503</v>
      </c>
      <c r="H71">
        <v>6160</v>
      </c>
      <c r="I71" s="12">
        <f>H71-H70</f>
        <v>800</v>
      </c>
      <c r="J71">
        <v>792</v>
      </c>
      <c r="K71" s="3">
        <v>3.1E-2</v>
      </c>
      <c r="L71" s="17">
        <v>1.2138888888888888</v>
      </c>
      <c r="M71" s="9">
        <f t="shared" si="0"/>
        <v>1.5277777777777724E-2</v>
      </c>
      <c r="N71" s="27">
        <f t="shared" si="1"/>
        <v>43702.505555555552</v>
      </c>
      <c r="O71" s="1">
        <f>IF(M71&gt;(10/60/24),G71/(M71*24),"")</f>
        <v>21.945600000000216</v>
      </c>
      <c r="P71" s="14">
        <f>1+($Q$1+($Q$2-$Q$1)*(E71/E$75))</f>
        <v>1.096240234375</v>
      </c>
      <c r="Q71" s="23">
        <f t="shared" si="15"/>
        <v>1.3307138400607637</v>
      </c>
      <c r="R71" s="23">
        <f t="shared" si="16"/>
        <v>1.7333374023437376E-2</v>
      </c>
      <c r="S71" s="24">
        <f t="shared" si="17"/>
        <v>43702.622380506727</v>
      </c>
      <c r="T71" s="14">
        <f>E71/(24*Q71)</f>
        <v>23.860138103433396</v>
      </c>
      <c r="U71" s="14">
        <f>1+($V$1+($V$2-$V$1)*(E71/E$75))</f>
        <v>1.188720703125</v>
      </c>
      <c r="V71" s="33">
        <f t="shared" si="18"/>
        <v>1.4429748535156248</v>
      </c>
      <c r="W71" s="33">
        <f t="shared" si="19"/>
        <v>1.9916788736979107E-2</v>
      </c>
      <c r="X71" s="34">
        <f t="shared" si="14"/>
        <v>43702.734641520183</v>
      </c>
    </row>
    <row r="72" spans="1:24" ht="15" customHeight="1">
      <c r="A72">
        <v>1</v>
      </c>
      <c r="C72" s="10" t="s">
        <v>108</v>
      </c>
      <c r="D72" t="s">
        <v>48</v>
      </c>
      <c r="E72" s="1">
        <v>776.34754559999999</v>
      </c>
      <c r="F72" s="1">
        <f>E72-E$66</f>
        <v>87.709248000000002</v>
      </c>
      <c r="G72" s="1">
        <f>E72-E71</f>
        <v>14.323161599999935</v>
      </c>
      <c r="H72">
        <v>5211</v>
      </c>
      <c r="I72" s="12">
        <f>H72-H71</f>
        <v>-949</v>
      </c>
      <c r="L72" s="17">
        <v>1.2326388888888888</v>
      </c>
      <c r="M72" s="9">
        <f t="shared" ref="M72:M75" si="20">L72-L71</f>
        <v>1.8750000000000044E-2</v>
      </c>
      <c r="N72" s="27">
        <f t="shared" si="1"/>
        <v>43702.524305555555</v>
      </c>
      <c r="O72" s="1">
        <f>IF(M72&gt;(10/60/24),G72/(M72*24),"")</f>
        <v>31.829247999999779</v>
      </c>
      <c r="P72" s="14">
        <f>1+($Q$1+($Q$2-$Q$1)*(E72/E$75))</f>
        <v>1.0971093750000001</v>
      </c>
      <c r="Q72" s="23">
        <f t="shared" si="15"/>
        <v>1.3523396809895833</v>
      </c>
      <c r="R72" s="23">
        <f t="shared" si="16"/>
        <v>2.1625840928819695E-2</v>
      </c>
      <c r="S72" s="24">
        <f t="shared" si="17"/>
        <v>43702.644006347655</v>
      </c>
      <c r="T72" s="14">
        <f>E72/(24*Q72)</f>
        <v>23.919888512277684</v>
      </c>
      <c r="U72" s="14">
        <f>1+($V$1+($V$2-$V$1)*(E72/E$75))</f>
        <v>1.1913281250000001</v>
      </c>
      <c r="V72" s="33">
        <f t="shared" si="18"/>
        <v>1.4684773763020833</v>
      </c>
      <c r="W72" s="33">
        <f t="shared" si="19"/>
        <v>2.5502522786458481E-2</v>
      </c>
      <c r="X72" s="34">
        <f t="shared" si="14"/>
        <v>43702.760144042964</v>
      </c>
    </row>
    <row r="73" spans="1:24" ht="15" customHeight="1">
      <c r="A73">
        <v>1</v>
      </c>
      <c r="C73" s="10" t="s">
        <v>109</v>
      </c>
      <c r="D73" t="s">
        <v>49</v>
      </c>
      <c r="E73" s="1">
        <v>786.48641280000004</v>
      </c>
      <c r="F73" s="1">
        <f>E73-E$66</f>
        <v>97.848115200000052</v>
      </c>
      <c r="G73" s="1">
        <f>E73-E72</f>
        <v>10.13886720000005</v>
      </c>
      <c r="H73">
        <v>4466</v>
      </c>
      <c r="I73" s="12">
        <f>H73-H72</f>
        <v>-745</v>
      </c>
      <c r="L73" s="17">
        <v>1.2458333333333333</v>
      </c>
      <c r="M73" s="9">
        <f t="shared" si="20"/>
        <v>1.3194444444444509E-2</v>
      </c>
      <c r="N73" s="27">
        <f t="shared" si="1"/>
        <v>43702.537499999999</v>
      </c>
      <c r="O73" s="1">
        <f>IF(M73&gt;(10/60/24),G73/(M73*24),"")</f>
        <v>32.017475368421053</v>
      </c>
      <c r="P73" s="14">
        <f>1+($Q$1+($Q$2-$Q$1)*(E73/E$75))</f>
        <v>1.0977246093749999</v>
      </c>
      <c r="Q73" s="23">
        <f t="shared" si="15"/>
        <v>1.3675819091796875</v>
      </c>
      <c r="R73" s="23">
        <f t="shared" si="16"/>
        <v>1.5242228190104123E-2</v>
      </c>
      <c r="S73" s="24">
        <f t="shared" si="17"/>
        <v>43702.659248575845</v>
      </c>
      <c r="T73" s="14">
        <f>E73/(24*Q73)</f>
        <v>23.962197057473869</v>
      </c>
      <c r="U73" s="14">
        <f>1+($V$1+($V$2-$V$1)*(E73/E$75))</f>
        <v>1.1931738281249999</v>
      </c>
      <c r="V73" s="33">
        <f t="shared" si="18"/>
        <v>1.4864957275390625</v>
      </c>
      <c r="W73" s="33">
        <f t="shared" si="19"/>
        <v>1.8018351236979147E-2</v>
      </c>
      <c r="X73" s="34">
        <f t="shared" si="14"/>
        <v>43702.778162394206</v>
      </c>
    </row>
    <row r="74" spans="1:24" ht="15" customHeight="1">
      <c r="A74">
        <v>1</v>
      </c>
      <c r="C74" s="10" t="s">
        <v>110</v>
      </c>
      <c r="D74" t="s">
        <v>50</v>
      </c>
      <c r="E74" s="1">
        <v>800.97050880000006</v>
      </c>
      <c r="F74" s="1">
        <f>E74-E$66</f>
        <v>112.33221120000007</v>
      </c>
      <c r="G74" s="1">
        <f>E74-E73</f>
        <v>14.484096000000022</v>
      </c>
      <c r="H74">
        <v>4112</v>
      </c>
      <c r="I74" s="12">
        <f>H74-H73</f>
        <v>-354</v>
      </c>
      <c r="L74" s="17">
        <v>1.2673611111111112</v>
      </c>
      <c r="M74" s="9">
        <f t="shared" si="20"/>
        <v>2.1527777777777812E-2</v>
      </c>
      <c r="N74" s="27">
        <f t="shared" si="1"/>
        <v>43702.559027777774</v>
      </c>
      <c r="O74" s="1">
        <f>IF(M74&gt;(10/60/24),G74/(M74*24),"")</f>
        <v>28.033734193548387</v>
      </c>
      <c r="P74" s="14">
        <f>1+($Q$1+($Q$2-$Q$1)*(E74/E$75))</f>
        <v>1.098603515625</v>
      </c>
      <c r="Q74" s="23">
        <f t="shared" si="15"/>
        <v>1.3923273722330729</v>
      </c>
      <c r="R74" s="23">
        <f t="shared" si="16"/>
        <v>2.474546305338543E-2</v>
      </c>
      <c r="S74" s="24">
        <f t="shared" si="17"/>
        <v>43702.683994038896</v>
      </c>
      <c r="T74" s="14">
        <f>E74/(24*Q74)</f>
        <v>23.969773104779051</v>
      </c>
      <c r="U74" s="14">
        <f>1+($V$1+($V$2-$V$1)*(E74/E$75))</f>
        <v>1.195810546875</v>
      </c>
      <c r="V74" s="33">
        <f t="shared" si="18"/>
        <v>1.5155237833658854</v>
      </c>
      <c r="W74" s="33">
        <f t="shared" si="19"/>
        <v>2.9028055826822996E-2</v>
      </c>
      <c r="X74" s="34">
        <f t="shared" si="14"/>
        <v>43702.807190450032</v>
      </c>
    </row>
    <row r="75" spans="1:24" ht="15" hidden="1" customHeight="1">
      <c r="D75" t="s">
        <v>51</v>
      </c>
      <c r="E75" s="1">
        <v>823.98412800000006</v>
      </c>
      <c r="F75" s="1">
        <f>E75-E$66</f>
        <v>135.34583040000007</v>
      </c>
      <c r="G75" s="1">
        <f>E75-E74</f>
        <v>23.013619199999994</v>
      </c>
      <c r="H75">
        <v>2598</v>
      </c>
      <c r="I75" s="12">
        <f>H75-H74</f>
        <v>-1514</v>
      </c>
      <c r="L75" s="17">
        <v>1.2965277777777777</v>
      </c>
      <c r="M75" s="9">
        <f t="shared" si="20"/>
        <v>2.9166666666666563E-2</v>
      </c>
      <c r="N75" s="27">
        <f t="shared" si="1"/>
        <v>43702.588194444441</v>
      </c>
      <c r="O75" s="1">
        <f>IF(M75&gt;(10/60/24),G75/(M75*24),"")</f>
        <v>32.876598857142966</v>
      </c>
      <c r="P75" s="14">
        <f>1+($Q$1+($Q$2-$Q$1)*(E75/E$75))</f>
        <v>1.1000000000000001</v>
      </c>
      <c r="Q75" s="23">
        <f t="shared" si="15"/>
        <v>1.4261805555555556</v>
      </c>
      <c r="R75" s="23">
        <f t="shared" si="16"/>
        <v>3.3853183322482661E-2</v>
      </c>
      <c r="S75" s="24">
        <f t="shared" si="17"/>
        <v>43702.717847222222</v>
      </c>
      <c r="T75" s="14">
        <f>E75/(24*Q75)</f>
        <v>24.073159507230855</v>
      </c>
      <c r="U75" s="14">
        <f>1+($V$1+($V$2-$V$1)*(E75/E$75))</f>
        <v>1.2</v>
      </c>
      <c r="V75" s="33">
        <f t="shared" si="18"/>
        <v>1.5558333333333332</v>
      </c>
      <c r="W75" s="33">
        <f t="shared" si="19"/>
        <v>4.0309549967447733E-2</v>
      </c>
      <c r="X75" s="34">
        <f t="shared" ref="X70:X75" si="21">S$4+V75</f>
        <v>1.5558333333333332</v>
      </c>
    </row>
    <row r="76" spans="1:24" hidden="1">
      <c r="L76" s="17"/>
      <c r="M76" s="9"/>
      <c r="O76" s="1" t="str">
        <f>IF(M76&gt;(10/60/24),G76/(M76*24),"")</f>
        <v/>
      </c>
    </row>
  </sheetData>
  <autoFilter ref="A1:A76" xr:uid="{A30D5502-EEB8-4E98-83C4-F2EAA6A29A26}">
    <filterColumn colId="0">
      <customFilters>
        <customFilter operator="notEqual" val=" "/>
      </customFilters>
    </filterColumn>
  </autoFilter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2"/>
  <sheetViews>
    <sheetView workbookViewId="0">
      <selection activeCell="F3" sqref="F3"/>
    </sheetView>
  </sheetViews>
  <sheetFormatPr defaultRowHeight="14.4"/>
  <cols>
    <col min="2" max="2" width="17.33203125" customWidth="1"/>
    <col min="3" max="3" width="10" style="8" customWidth="1"/>
    <col min="4" max="4" width="29.6640625" customWidth="1"/>
    <col min="6" max="6" width="8.88671875" style="1"/>
    <col min="9" max="9" width="11.33203125" customWidth="1"/>
    <col min="10" max="10" width="9.5546875" customWidth="1"/>
    <col min="11" max="11" width="8.88671875" style="3"/>
    <col min="12" max="12" width="12.5546875" bestFit="1" customWidth="1"/>
    <col min="13" max="13" width="13.6640625" customWidth="1"/>
  </cols>
  <sheetData>
    <row r="1" spans="1:14" s="4" customFormat="1" ht="28.8">
      <c r="C1" s="7" t="s">
        <v>30</v>
      </c>
      <c r="F1" s="5"/>
      <c r="K1" s="6"/>
      <c r="L1" s="4" t="s">
        <v>42</v>
      </c>
      <c r="N1" s="4" t="s">
        <v>81</v>
      </c>
    </row>
    <row r="2" spans="1:14">
      <c r="D2" t="s">
        <v>0</v>
      </c>
      <c r="E2" t="s">
        <v>2</v>
      </c>
      <c r="F2" s="1" t="s">
        <v>1</v>
      </c>
      <c r="G2" t="s">
        <v>3</v>
      </c>
      <c r="H2" s="2" t="s">
        <v>17</v>
      </c>
      <c r="I2" t="s">
        <v>16</v>
      </c>
      <c r="J2" t="s">
        <v>4</v>
      </c>
      <c r="K2" s="3" t="s">
        <v>5</v>
      </c>
    </row>
    <row r="3" spans="1:14">
      <c r="A3" t="s">
        <v>6</v>
      </c>
      <c r="D3" t="s">
        <v>13</v>
      </c>
      <c r="E3" s="1"/>
      <c r="F3" s="1">
        <v>0</v>
      </c>
      <c r="G3">
        <v>2604</v>
      </c>
      <c r="H3" s="1"/>
      <c r="M3" s="11">
        <v>43701.291666666664</v>
      </c>
    </row>
    <row r="4" spans="1:14">
      <c r="B4" t="s">
        <v>29</v>
      </c>
      <c r="D4" t="s">
        <v>27</v>
      </c>
      <c r="E4" s="1"/>
      <c r="F4" s="1">
        <v>7.7</v>
      </c>
      <c r="G4">
        <v>2730</v>
      </c>
      <c r="H4" s="1">
        <f t="shared" ref="H4:H61" si="0">F4-F3</f>
        <v>7.7</v>
      </c>
      <c r="I4">
        <f>G4-G3</f>
        <v>126</v>
      </c>
      <c r="L4" s="9">
        <v>1.9444444444444445E-2</v>
      </c>
      <c r="M4" s="11">
        <f>IF(ISBLANK(L4),"",M$3+L4)</f>
        <v>43701.311111111107</v>
      </c>
    </row>
    <row r="5" spans="1:14">
      <c r="D5" t="s">
        <v>28</v>
      </c>
      <c r="E5" s="1"/>
      <c r="F5" s="1">
        <v>8.3000000000000007</v>
      </c>
      <c r="G5">
        <v>2623</v>
      </c>
      <c r="H5" s="1">
        <f t="shared" si="0"/>
        <v>0.60000000000000053</v>
      </c>
      <c r="I5">
        <f t="shared" ref="I5:I61" si="1">G5-G4</f>
        <v>-107</v>
      </c>
      <c r="J5">
        <v>-94</v>
      </c>
      <c r="K5" s="3">
        <v>-0.02</v>
      </c>
      <c r="L5" s="9">
        <v>2.0833333333333332E-2</v>
      </c>
      <c r="M5" s="11">
        <f t="shared" ref="M5:M61" si="2">IF(ISBLANK(L5),"",M$3+L5)</f>
        <v>43701.3125</v>
      </c>
    </row>
    <row r="6" spans="1:14">
      <c r="D6" t="s">
        <v>23</v>
      </c>
      <c r="E6" s="1"/>
      <c r="F6" s="1">
        <v>12.73</v>
      </c>
      <c r="G6">
        <v>2696</v>
      </c>
      <c r="H6" s="1">
        <f t="shared" si="0"/>
        <v>4.43</v>
      </c>
      <c r="I6">
        <f t="shared" si="1"/>
        <v>73</v>
      </c>
      <c r="L6" s="9">
        <v>3.1944444444444449E-2</v>
      </c>
      <c r="M6" s="11">
        <f t="shared" si="2"/>
        <v>43701.323611111111</v>
      </c>
    </row>
    <row r="7" spans="1:14">
      <c r="D7" t="s">
        <v>24</v>
      </c>
      <c r="E7" s="1"/>
      <c r="F7" s="1">
        <v>13.6</v>
      </c>
      <c r="G7">
        <v>3083</v>
      </c>
      <c r="H7" s="1">
        <f t="shared" si="0"/>
        <v>0.86999999999999922</v>
      </c>
      <c r="I7">
        <f t="shared" si="1"/>
        <v>387</v>
      </c>
      <c r="J7">
        <v>377</v>
      </c>
      <c r="K7" s="3">
        <v>5.8000000000000003E-2</v>
      </c>
      <c r="L7" s="9">
        <v>3.6805555555555557E-2</v>
      </c>
      <c r="M7" s="11">
        <f t="shared" si="2"/>
        <v>43701.328472222223</v>
      </c>
    </row>
    <row r="8" spans="1:14">
      <c r="D8" t="s">
        <v>25</v>
      </c>
      <c r="E8" s="1"/>
      <c r="F8" s="1">
        <v>17.149999999999999</v>
      </c>
      <c r="G8">
        <v>3081</v>
      </c>
      <c r="H8" s="1">
        <f t="shared" si="0"/>
        <v>3.5499999999999989</v>
      </c>
      <c r="I8">
        <f t="shared" si="1"/>
        <v>-2</v>
      </c>
      <c r="L8" s="9">
        <v>4.5833333333333337E-2</v>
      </c>
      <c r="M8" s="11">
        <f t="shared" si="2"/>
        <v>43701.337499999994</v>
      </c>
    </row>
    <row r="9" spans="1:14">
      <c r="D9" t="s">
        <v>24</v>
      </c>
      <c r="E9" s="1"/>
      <c r="F9" s="1">
        <v>18.399999999999999</v>
      </c>
      <c r="G9">
        <v>3431</v>
      </c>
      <c r="H9" s="1">
        <f t="shared" si="0"/>
        <v>1.25</v>
      </c>
      <c r="I9">
        <f t="shared" si="1"/>
        <v>350</v>
      </c>
      <c r="J9">
        <v>343</v>
      </c>
      <c r="K9" s="3">
        <v>4.7E-2</v>
      </c>
      <c r="L9" s="9">
        <v>5.1388888888888894E-2</v>
      </c>
      <c r="M9" s="11">
        <f t="shared" si="2"/>
        <v>43701.343055555553</v>
      </c>
    </row>
    <row r="10" spans="1:14">
      <c r="D10" t="s">
        <v>12</v>
      </c>
      <c r="E10" s="1"/>
      <c r="F10" s="1">
        <v>25.9</v>
      </c>
      <c r="G10">
        <v>3257</v>
      </c>
      <c r="H10" s="1">
        <f t="shared" si="0"/>
        <v>7.5</v>
      </c>
      <c r="I10">
        <f t="shared" si="1"/>
        <v>-174</v>
      </c>
      <c r="L10" s="9">
        <v>6.9444444444444434E-2</v>
      </c>
      <c r="M10" s="11">
        <f t="shared" si="2"/>
        <v>43701.361111111109</v>
      </c>
    </row>
    <row r="11" spans="1:14">
      <c r="D11" t="s">
        <v>24</v>
      </c>
      <c r="E11" s="1"/>
      <c r="F11" s="1">
        <v>33.9</v>
      </c>
      <c r="G11">
        <v>4682</v>
      </c>
      <c r="H11" s="1">
        <f t="shared" si="0"/>
        <v>8</v>
      </c>
      <c r="I11">
        <f t="shared" si="1"/>
        <v>1425</v>
      </c>
      <c r="J11">
        <v>1427</v>
      </c>
      <c r="K11" s="3">
        <v>4.4999999999999998E-2</v>
      </c>
      <c r="L11" s="9">
        <v>9.9999999999999992E-2</v>
      </c>
      <c r="M11" s="11">
        <f t="shared" si="2"/>
        <v>43701.391666666663</v>
      </c>
    </row>
    <row r="12" spans="1:14">
      <c r="D12" t="s">
        <v>14</v>
      </c>
      <c r="E12" s="1"/>
      <c r="F12" s="1">
        <v>52.5</v>
      </c>
      <c r="G12">
        <v>4984</v>
      </c>
      <c r="H12" s="1">
        <f t="shared" si="0"/>
        <v>18.600000000000001</v>
      </c>
      <c r="I12">
        <f t="shared" si="1"/>
        <v>302</v>
      </c>
      <c r="L12" s="9">
        <v>0.14722222222222223</v>
      </c>
      <c r="M12" s="11">
        <f t="shared" si="2"/>
        <v>43701.438888888886</v>
      </c>
    </row>
    <row r="13" spans="1:14">
      <c r="D13" t="s">
        <v>15</v>
      </c>
      <c r="E13" s="1"/>
      <c r="F13" s="1">
        <v>57</v>
      </c>
      <c r="G13">
        <v>5155</v>
      </c>
      <c r="H13" s="1">
        <f t="shared" si="0"/>
        <v>4.5</v>
      </c>
      <c r="I13">
        <f t="shared" si="1"/>
        <v>171</v>
      </c>
      <c r="L13" s="9">
        <v>0.15902777777777777</v>
      </c>
      <c r="M13" s="11">
        <f t="shared" si="2"/>
        <v>43701.450694444444</v>
      </c>
    </row>
    <row r="14" spans="1:14">
      <c r="D14" t="s">
        <v>20</v>
      </c>
      <c r="E14" s="1"/>
      <c r="F14" s="1">
        <v>75.900000000000006</v>
      </c>
      <c r="G14">
        <v>6216</v>
      </c>
      <c r="H14" s="1">
        <f t="shared" si="0"/>
        <v>18.900000000000006</v>
      </c>
      <c r="I14">
        <f t="shared" si="1"/>
        <v>1061</v>
      </c>
      <c r="L14" s="9">
        <v>0.20277777777777781</v>
      </c>
      <c r="M14" s="11">
        <f t="shared" si="2"/>
        <v>43701.494444444441</v>
      </c>
    </row>
    <row r="15" spans="1:14">
      <c r="D15" t="s">
        <v>26</v>
      </c>
      <c r="E15" s="1"/>
      <c r="F15" s="1">
        <v>78.7</v>
      </c>
      <c r="G15">
        <v>5600</v>
      </c>
      <c r="H15" s="1">
        <f t="shared" si="0"/>
        <v>2.7999999999999972</v>
      </c>
      <c r="I15">
        <f t="shared" si="1"/>
        <v>-616</v>
      </c>
      <c r="K15" s="3">
        <v>-1.4999999999999999E-2</v>
      </c>
      <c r="L15" s="9">
        <v>0.21597222222222223</v>
      </c>
      <c r="M15" s="11">
        <f t="shared" si="2"/>
        <v>43701.507638888885</v>
      </c>
    </row>
    <row r="16" spans="1:14">
      <c r="D16" t="s">
        <v>18</v>
      </c>
      <c r="E16" s="1"/>
      <c r="F16" s="1">
        <v>80.5</v>
      </c>
      <c r="G16">
        <v>5941</v>
      </c>
      <c r="H16" s="1">
        <f t="shared" si="0"/>
        <v>1.7999999999999972</v>
      </c>
      <c r="I16">
        <f t="shared" si="1"/>
        <v>341</v>
      </c>
      <c r="J16">
        <v>337</v>
      </c>
      <c r="K16" s="3">
        <v>3.4000000000000002E-2</v>
      </c>
      <c r="L16" s="9">
        <v>0.22013888888888888</v>
      </c>
      <c r="M16" s="11">
        <f t="shared" si="2"/>
        <v>43701.51180555555</v>
      </c>
    </row>
    <row r="17" spans="1:13">
      <c r="D17" t="s">
        <v>19</v>
      </c>
      <c r="E17" s="1"/>
      <c r="F17" s="1">
        <v>80.8</v>
      </c>
      <c r="G17">
        <v>5900</v>
      </c>
      <c r="H17" s="1">
        <f t="shared" si="0"/>
        <v>0.29999999999999716</v>
      </c>
      <c r="I17">
        <f t="shared" si="1"/>
        <v>-41</v>
      </c>
      <c r="L17" s="9">
        <v>0.22152777777777777</v>
      </c>
      <c r="M17" s="11">
        <f t="shared" si="2"/>
        <v>43701.513194444444</v>
      </c>
    </row>
    <row r="18" spans="1:13">
      <c r="D18" t="s">
        <v>21</v>
      </c>
      <c r="E18" s="1"/>
      <c r="F18" s="1">
        <v>83.5</v>
      </c>
      <c r="G18">
        <v>5175</v>
      </c>
      <c r="H18" s="1">
        <f t="shared" si="0"/>
        <v>2.7000000000000028</v>
      </c>
      <c r="I18">
        <f t="shared" si="1"/>
        <v>-725</v>
      </c>
      <c r="J18">
        <v>-770</v>
      </c>
      <c r="K18" s="3">
        <v>-4.4999999999999998E-2</v>
      </c>
      <c r="L18" s="9">
        <v>0.22777777777777777</v>
      </c>
      <c r="M18" s="11">
        <f t="shared" si="2"/>
        <v>43701.519444444442</v>
      </c>
    </row>
    <row r="19" spans="1:13">
      <c r="A19" t="s">
        <v>7</v>
      </c>
      <c r="C19" s="8">
        <v>0.24236111111111111</v>
      </c>
      <c r="D19" t="s">
        <v>22</v>
      </c>
      <c r="E19" s="1"/>
      <c r="F19" s="1">
        <v>89.4</v>
      </c>
      <c r="G19">
        <v>5503</v>
      </c>
      <c r="H19" s="1">
        <f t="shared" si="0"/>
        <v>5.9000000000000057</v>
      </c>
      <c r="I19">
        <f t="shared" si="1"/>
        <v>328</v>
      </c>
      <c r="L19" s="9">
        <v>0.24236111111111111</v>
      </c>
      <c r="M19" s="11">
        <f t="shared" si="2"/>
        <v>43701.534027777772</v>
      </c>
    </row>
    <row r="20" spans="1:13">
      <c r="D20" t="s">
        <v>31</v>
      </c>
      <c r="F20" s="1">
        <v>106.9</v>
      </c>
      <c r="G20">
        <v>7482</v>
      </c>
      <c r="H20" s="1">
        <f t="shared" si="0"/>
        <v>17.5</v>
      </c>
      <c r="I20">
        <f t="shared" si="1"/>
        <v>1979</v>
      </c>
      <c r="J20">
        <v>2151</v>
      </c>
      <c r="K20" s="3">
        <v>0.02</v>
      </c>
      <c r="L20" s="9">
        <v>0.2986111111111111</v>
      </c>
      <c r="M20" s="11">
        <f t="shared" si="2"/>
        <v>43701.590277777774</v>
      </c>
    </row>
    <row r="21" spans="1:13">
      <c r="D21" t="s">
        <v>32</v>
      </c>
      <c r="F21" s="1">
        <v>127.5</v>
      </c>
      <c r="G21">
        <v>6732</v>
      </c>
      <c r="H21" s="1">
        <f t="shared" si="0"/>
        <v>20.599999999999994</v>
      </c>
      <c r="I21">
        <f t="shared" si="1"/>
        <v>-750</v>
      </c>
      <c r="K21" s="3">
        <v>-5.0000000000000001E-3</v>
      </c>
      <c r="L21" s="9">
        <v>0.34652777777777777</v>
      </c>
      <c r="M21" s="11">
        <f t="shared" si="2"/>
        <v>43701.638194444444</v>
      </c>
    </row>
    <row r="22" spans="1:13">
      <c r="B22" t="s">
        <v>60</v>
      </c>
      <c r="D22" t="s">
        <v>35</v>
      </c>
      <c r="F22" s="1">
        <v>130.19999999999999</v>
      </c>
      <c r="G22">
        <v>7088</v>
      </c>
      <c r="H22" s="1">
        <f t="shared" si="0"/>
        <v>2.6999999999999886</v>
      </c>
      <c r="I22">
        <f t="shared" si="1"/>
        <v>356</v>
      </c>
      <c r="J22">
        <v>344</v>
      </c>
      <c r="K22" s="3">
        <v>2.8000000000000001E-2</v>
      </c>
      <c r="L22" s="9">
        <v>0.35486111111111113</v>
      </c>
      <c r="M22" s="11">
        <f t="shared" si="2"/>
        <v>43701.646527777775</v>
      </c>
    </row>
    <row r="23" spans="1:13">
      <c r="B23" t="s">
        <v>36</v>
      </c>
      <c r="D23" t="s">
        <v>33</v>
      </c>
      <c r="E23" s="1"/>
      <c r="F23" s="1">
        <v>135</v>
      </c>
      <c r="G23">
        <v>7825</v>
      </c>
      <c r="H23" s="1">
        <f t="shared" si="0"/>
        <v>4.8000000000000114</v>
      </c>
      <c r="I23">
        <f t="shared" si="1"/>
        <v>737</v>
      </c>
      <c r="J23">
        <v>741</v>
      </c>
      <c r="K23" s="3">
        <v>2.8000000000000001E-2</v>
      </c>
      <c r="L23" s="9">
        <v>0.37222222222222223</v>
      </c>
      <c r="M23" s="11">
        <f t="shared" si="2"/>
        <v>43701.663888888885</v>
      </c>
    </row>
    <row r="24" spans="1:13">
      <c r="A24" t="s">
        <v>8</v>
      </c>
      <c r="B24" t="s">
        <v>36</v>
      </c>
      <c r="C24" s="8">
        <v>0.1361111111111111</v>
      </c>
      <c r="D24" t="s">
        <v>34</v>
      </c>
      <c r="E24" s="1"/>
      <c r="F24" s="1">
        <v>137.69999999999999</v>
      </c>
      <c r="G24">
        <v>7743</v>
      </c>
      <c r="H24" s="1">
        <f t="shared" si="0"/>
        <v>2.6999999999999886</v>
      </c>
      <c r="I24">
        <f t="shared" si="1"/>
        <v>-82</v>
      </c>
      <c r="L24" s="9">
        <v>0.37847222222222227</v>
      </c>
      <c r="M24" s="11">
        <f t="shared" si="2"/>
        <v>43701.670138888883</v>
      </c>
    </row>
    <row r="25" spans="1:13">
      <c r="B25" t="s">
        <v>36</v>
      </c>
      <c r="D25" s="10" t="s">
        <v>53</v>
      </c>
      <c r="E25" s="1"/>
      <c r="F25" s="1">
        <v>138.69999999999999</v>
      </c>
      <c r="G25">
        <v>7672</v>
      </c>
      <c r="H25" s="1">
        <f t="shared" si="0"/>
        <v>1</v>
      </c>
      <c r="I25">
        <f t="shared" si="1"/>
        <v>-71</v>
      </c>
      <c r="K25" s="3">
        <v>-8.0000000000000002E-3</v>
      </c>
      <c r="L25" s="9">
        <v>0.38125000000000003</v>
      </c>
      <c r="M25" s="11">
        <f t="shared" si="2"/>
        <v>43701.672916666663</v>
      </c>
    </row>
    <row r="26" spans="1:13">
      <c r="B26" t="s">
        <v>61</v>
      </c>
      <c r="D26" s="10" t="s">
        <v>52</v>
      </c>
      <c r="E26" s="1"/>
      <c r="F26" s="1">
        <v>141.5</v>
      </c>
      <c r="H26" s="1">
        <f t="shared" si="0"/>
        <v>2.8000000000000114</v>
      </c>
      <c r="I26">
        <f t="shared" si="1"/>
        <v>-7672</v>
      </c>
      <c r="L26" s="9">
        <v>0.3888888888888889</v>
      </c>
      <c r="M26" s="11">
        <f t="shared" si="2"/>
        <v>43701.680555555555</v>
      </c>
    </row>
    <row r="27" spans="1:13">
      <c r="D27" t="s">
        <v>37</v>
      </c>
      <c r="E27" s="1"/>
      <c r="F27" s="1">
        <v>142.6</v>
      </c>
      <c r="G27">
        <v>7610</v>
      </c>
      <c r="H27" s="1">
        <f t="shared" si="0"/>
        <v>1.0999999999999943</v>
      </c>
      <c r="I27">
        <f t="shared" si="1"/>
        <v>7610</v>
      </c>
      <c r="K27" s="3">
        <v>-8.0000000000000002E-3</v>
      </c>
      <c r="L27" s="9">
        <v>0.39027777777777778</v>
      </c>
      <c r="M27" s="11">
        <f t="shared" si="2"/>
        <v>43701.681944444441</v>
      </c>
    </row>
    <row r="28" spans="1:13">
      <c r="D28" t="s">
        <v>38</v>
      </c>
      <c r="E28" s="1"/>
      <c r="F28" s="1">
        <v>153.69999999999999</v>
      </c>
      <c r="G28">
        <v>5889</v>
      </c>
      <c r="H28" s="1">
        <f t="shared" si="0"/>
        <v>11.099999999999994</v>
      </c>
      <c r="I28">
        <f t="shared" si="1"/>
        <v>-1721</v>
      </c>
      <c r="K28" s="3">
        <v>-3.2000000000000001E-2</v>
      </c>
      <c r="L28" s="9">
        <v>0.40972222222222227</v>
      </c>
      <c r="M28" s="11">
        <f t="shared" si="2"/>
        <v>43701.701388888883</v>
      </c>
    </row>
    <row r="29" spans="1:13">
      <c r="D29" t="s">
        <v>40</v>
      </c>
      <c r="E29" s="1"/>
      <c r="F29" s="1">
        <v>167.16</v>
      </c>
      <c r="G29">
        <v>6992</v>
      </c>
      <c r="H29" s="1">
        <f t="shared" si="0"/>
        <v>13.460000000000008</v>
      </c>
      <c r="I29">
        <f t="shared" si="1"/>
        <v>1103</v>
      </c>
      <c r="J29">
        <v>1351</v>
      </c>
      <c r="K29" s="3">
        <v>1.6E-2</v>
      </c>
      <c r="L29" s="9">
        <v>0.45069444444444445</v>
      </c>
      <c r="M29" s="11">
        <f t="shared" si="2"/>
        <v>43701.742361111108</v>
      </c>
    </row>
    <row r="30" spans="1:13">
      <c r="D30" t="s">
        <v>39</v>
      </c>
      <c r="E30" s="1"/>
      <c r="F30" s="1">
        <v>169.2</v>
      </c>
      <c r="G30">
        <v>7580</v>
      </c>
      <c r="H30" s="1">
        <f t="shared" si="0"/>
        <v>2.039999999999992</v>
      </c>
      <c r="I30">
        <f t="shared" si="1"/>
        <v>588</v>
      </c>
      <c r="J30">
        <v>590</v>
      </c>
      <c r="K30" s="3">
        <v>6.2E-2</v>
      </c>
      <c r="L30" s="9">
        <v>0.4597222222222222</v>
      </c>
      <c r="M30" s="11">
        <f t="shared" si="2"/>
        <v>43701.751388888886</v>
      </c>
    </row>
    <row r="31" spans="1:13">
      <c r="A31" t="s">
        <v>9</v>
      </c>
      <c r="C31" s="8">
        <v>0.11805555555555557</v>
      </c>
      <c r="D31" t="s">
        <v>41</v>
      </c>
      <c r="E31" s="1"/>
      <c r="F31" s="1">
        <v>187.29999999999998</v>
      </c>
      <c r="G31">
        <v>5871</v>
      </c>
      <c r="H31" s="1">
        <f t="shared" si="0"/>
        <v>18.099999999999994</v>
      </c>
      <c r="I31">
        <f t="shared" si="1"/>
        <v>-1709</v>
      </c>
      <c r="K31" s="3">
        <v>-1.4999999999999999E-2</v>
      </c>
      <c r="L31" s="9">
        <v>0.49652777777777773</v>
      </c>
      <c r="M31" s="11">
        <f t="shared" si="2"/>
        <v>43701.788194444445</v>
      </c>
    </row>
    <row r="32" spans="1:13">
      <c r="D32" t="s">
        <v>43</v>
      </c>
      <c r="E32" s="1"/>
      <c r="F32" s="1">
        <v>197.6</v>
      </c>
      <c r="G32">
        <v>6210</v>
      </c>
      <c r="H32" s="1">
        <f t="shared" si="0"/>
        <v>10.300000000000011</v>
      </c>
      <c r="I32">
        <f t="shared" si="1"/>
        <v>339</v>
      </c>
      <c r="L32" s="9">
        <v>0.52500000000000002</v>
      </c>
      <c r="M32" s="11">
        <f t="shared" si="2"/>
        <v>43701.816666666666</v>
      </c>
    </row>
    <row r="33" spans="1:13">
      <c r="D33" t="s">
        <v>62</v>
      </c>
      <c r="E33" s="1"/>
      <c r="F33" s="1">
        <v>202.1</v>
      </c>
      <c r="G33">
        <v>5181</v>
      </c>
      <c r="H33" s="1">
        <f t="shared" si="0"/>
        <v>4.5</v>
      </c>
      <c r="I33">
        <f t="shared" si="1"/>
        <v>-1029</v>
      </c>
      <c r="K33" s="3">
        <v>-4.8000000000000001E-2</v>
      </c>
      <c r="L33" s="9">
        <v>0.53333333333333333</v>
      </c>
      <c r="M33" s="11">
        <f t="shared" si="2"/>
        <v>43701.824999999997</v>
      </c>
    </row>
    <row r="34" spans="1:13">
      <c r="D34" t="s">
        <v>64</v>
      </c>
      <c r="E34" s="1"/>
      <c r="F34" s="1">
        <v>211.5</v>
      </c>
      <c r="G34">
        <v>6768</v>
      </c>
      <c r="H34" s="1">
        <f t="shared" si="0"/>
        <v>9.4000000000000057</v>
      </c>
      <c r="I34">
        <f t="shared" si="1"/>
        <v>1587</v>
      </c>
      <c r="K34" s="3">
        <v>3.5999999999999997E-2</v>
      </c>
      <c r="L34" s="9">
        <v>0.56805555555555554</v>
      </c>
      <c r="M34" s="11">
        <f t="shared" si="2"/>
        <v>43701.859722222223</v>
      </c>
    </row>
    <row r="35" spans="1:13">
      <c r="D35" t="s">
        <v>63</v>
      </c>
      <c r="E35" s="1"/>
      <c r="F35" s="1">
        <v>214.6</v>
      </c>
      <c r="G35">
        <v>6630</v>
      </c>
      <c r="H35" s="1">
        <f t="shared" si="0"/>
        <v>3.0999999999999943</v>
      </c>
      <c r="I35">
        <f t="shared" si="1"/>
        <v>-138</v>
      </c>
      <c r="L35" s="9">
        <v>0.57638888888888895</v>
      </c>
      <c r="M35" s="11">
        <f t="shared" si="2"/>
        <v>43701.868055555555</v>
      </c>
    </row>
    <row r="36" spans="1:13">
      <c r="D36" t="s">
        <v>24</v>
      </c>
      <c r="E36" s="1"/>
      <c r="F36" s="1">
        <v>228.8</v>
      </c>
      <c r="G36">
        <v>9604</v>
      </c>
      <c r="H36" s="1">
        <f t="shared" si="0"/>
        <v>14.200000000000017</v>
      </c>
      <c r="I36">
        <f t="shared" si="1"/>
        <v>2974</v>
      </c>
      <c r="J36">
        <v>3343</v>
      </c>
      <c r="K36" s="3">
        <v>0.04</v>
      </c>
      <c r="L36" s="9">
        <v>0.63263888888888886</v>
      </c>
      <c r="M36" s="11">
        <f t="shared" si="2"/>
        <v>43701.924305555556</v>
      </c>
    </row>
    <row r="37" spans="1:13">
      <c r="D37" t="s">
        <v>65</v>
      </c>
      <c r="E37" s="1"/>
      <c r="F37" s="1">
        <v>248.7</v>
      </c>
      <c r="G37">
        <v>6604</v>
      </c>
      <c r="H37" s="1">
        <f t="shared" si="0"/>
        <v>19.899999999999977</v>
      </c>
      <c r="I37">
        <f t="shared" si="1"/>
        <v>-3000</v>
      </c>
      <c r="K37" s="3">
        <v>-0.03</v>
      </c>
      <c r="L37" s="9">
        <v>0.67291666666666661</v>
      </c>
      <c r="M37" s="11">
        <f t="shared" si="2"/>
        <v>43701.964583333334</v>
      </c>
    </row>
    <row r="38" spans="1:13">
      <c r="A38" t="s">
        <v>10</v>
      </c>
      <c r="D38" t="s">
        <v>44</v>
      </c>
      <c r="F38" s="1">
        <v>260.7</v>
      </c>
      <c r="G38">
        <v>7069</v>
      </c>
      <c r="H38" s="1">
        <f t="shared" si="0"/>
        <v>12</v>
      </c>
      <c r="I38">
        <f t="shared" si="1"/>
        <v>465</v>
      </c>
      <c r="L38" s="9">
        <v>0.70486111111111116</v>
      </c>
      <c r="M38" s="11">
        <f t="shared" si="2"/>
        <v>43701.996527777774</v>
      </c>
    </row>
    <row r="39" spans="1:13">
      <c r="D39" t="s">
        <v>67</v>
      </c>
      <c r="F39" s="1">
        <v>271.2</v>
      </c>
      <c r="G39">
        <v>7170</v>
      </c>
      <c r="H39" s="1">
        <f t="shared" si="0"/>
        <v>10.5</v>
      </c>
      <c r="I39">
        <f t="shared" si="1"/>
        <v>101</v>
      </c>
      <c r="L39" s="9">
        <v>0.7319444444444444</v>
      </c>
      <c r="M39" s="11">
        <f t="shared" si="2"/>
        <v>43702.023611111108</v>
      </c>
    </row>
    <row r="40" spans="1:13">
      <c r="D40" t="s">
        <v>66</v>
      </c>
      <c r="F40" s="1">
        <v>280.7</v>
      </c>
      <c r="G40">
        <v>8394</v>
      </c>
      <c r="H40" s="1">
        <f t="shared" si="0"/>
        <v>9.5</v>
      </c>
      <c r="I40">
        <f t="shared" si="1"/>
        <v>1224</v>
      </c>
      <c r="J40">
        <v>1311</v>
      </c>
      <c r="K40" s="3">
        <v>2.9000000000000001E-2</v>
      </c>
      <c r="L40" s="9">
        <v>0.7631944444444444</v>
      </c>
      <c r="M40" s="11">
        <f t="shared" si="2"/>
        <v>43702.054861111108</v>
      </c>
    </row>
    <row r="41" spans="1:13">
      <c r="D41" t="s">
        <v>68</v>
      </c>
      <c r="F41" s="1">
        <v>287.8</v>
      </c>
      <c r="G41">
        <v>6870</v>
      </c>
      <c r="H41" s="1">
        <f t="shared" si="0"/>
        <v>7.1000000000000227</v>
      </c>
      <c r="I41">
        <f t="shared" si="1"/>
        <v>-1524</v>
      </c>
      <c r="K41" s="3">
        <v>-3.9E-2</v>
      </c>
      <c r="L41" s="9">
        <v>0.77569444444444446</v>
      </c>
      <c r="M41" s="11">
        <f t="shared" si="2"/>
        <v>43702.067361111105</v>
      </c>
    </row>
    <row r="42" spans="1:13">
      <c r="D42" t="s">
        <v>69</v>
      </c>
      <c r="F42" s="1">
        <v>325.5</v>
      </c>
      <c r="G42">
        <v>6017</v>
      </c>
      <c r="H42" s="1">
        <f t="shared" si="0"/>
        <v>37.699999999999989</v>
      </c>
      <c r="I42">
        <f t="shared" si="1"/>
        <v>-853</v>
      </c>
      <c r="K42" s="3">
        <v>-5.0000000000000001E-3</v>
      </c>
      <c r="L42" s="9">
        <v>0.86388888888888893</v>
      </c>
      <c r="M42" s="11">
        <f t="shared" si="2"/>
        <v>43702.155555555553</v>
      </c>
    </row>
    <row r="43" spans="1:13">
      <c r="D43" t="s">
        <v>70</v>
      </c>
      <c r="F43" s="1">
        <v>327.5</v>
      </c>
      <c r="G43">
        <v>6026</v>
      </c>
      <c r="H43" s="1">
        <f t="shared" si="0"/>
        <v>2</v>
      </c>
      <c r="I43">
        <f t="shared" si="1"/>
        <v>9</v>
      </c>
      <c r="L43" s="9">
        <v>0.86944444444444446</v>
      </c>
      <c r="M43" s="11">
        <f t="shared" si="2"/>
        <v>43702.161111111105</v>
      </c>
    </row>
    <row r="44" spans="1:13">
      <c r="D44" t="s">
        <v>71</v>
      </c>
      <c r="F44" s="1">
        <v>331.9</v>
      </c>
      <c r="G44">
        <v>6076</v>
      </c>
      <c r="H44" s="1">
        <f t="shared" si="0"/>
        <v>4.3999999999999773</v>
      </c>
      <c r="I44">
        <f t="shared" si="1"/>
        <v>50</v>
      </c>
      <c r="L44" s="9">
        <v>0.87986111111111109</v>
      </c>
      <c r="M44" s="11">
        <f t="shared" si="2"/>
        <v>43702.171527777777</v>
      </c>
    </row>
    <row r="45" spans="1:13">
      <c r="A45" t="s">
        <v>11</v>
      </c>
      <c r="B45" t="s">
        <v>57</v>
      </c>
      <c r="D45" t="s">
        <v>45</v>
      </c>
      <c r="F45" s="1">
        <v>358.4</v>
      </c>
      <c r="G45">
        <v>6595</v>
      </c>
      <c r="H45" s="1">
        <f t="shared" si="0"/>
        <v>26.5</v>
      </c>
      <c r="I45">
        <f t="shared" si="1"/>
        <v>519</v>
      </c>
      <c r="L45" s="9">
        <v>0.9472222222222223</v>
      </c>
      <c r="M45" s="11">
        <f t="shared" si="2"/>
        <v>43702.238888888889</v>
      </c>
    </row>
    <row r="46" spans="1:13">
      <c r="B46" t="s">
        <v>75</v>
      </c>
      <c r="D46" t="s">
        <v>74</v>
      </c>
      <c r="F46" s="1">
        <v>374.4</v>
      </c>
      <c r="G46">
        <v>8204</v>
      </c>
      <c r="H46" s="1">
        <f t="shared" si="0"/>
        <v>16</v>
      </c>
      <c r="I46">
        <f t="shared" si="1"/>
        <v>1609</v>
      </c>
      <c r="K46" s="3">
        <v>1.6E-2</v>
      </c>
      <c r="L46" s="9">
        <v>1.0006944444444443</v>
      </c>
      <c r="M46" s="11">
        <f t="shared" si="2"/>
        <v>43702.292361111111</v>
      </c>
    </row>
    <row r="47" spans="1:13">
      <c r="B47" t="s">
        <v>58</v>
      </c>
      <c r="D47" t="s">
        <v>54</v>
      </c>
      <c r="F47" s="1">
        <v>381</v>
      </c>
      <c r="G47">
        <v>8640</v>
      </c>
      <c r="H47" s="1">
        <f t="shared" si="0"/>
        <v>6.6000000000000227</v>
      </c>
      <c r="I47">
        <f t="shared" si="1"/>
        <v>436</v>
      </c>
      <c r="K47" s="3">
        <v>1.6E-2</v>
      </c>
      <c r="L47" s="9">
        <v>1.0194444444444444</v>
      </c>
      <c r="M47" s="11">
        <f t="shared" si="2"/>
        <v>43702.311111111107</v>
      </c>
    </row>
    <row r="48" spans="1:13">
      <c r="D48" t="s">
        <v>72</v>
      </c>
      <c r="F48" s="1">
        <v>385.6</v>
      </c>
      <c r="G48">
        <v>7796</v>
      </c>
      <c r="H48" s="1">
        <f t="shared" si="0"/>
        <v>4.6000000000000227</v>
      </c>
      <c r="I48">
        <f t="shared" si="1"/>
        <v>-844</v>
      </c>
      <c r="K48" s="3">
        <v>-2.9000000000000001E-2</v>
      </c>
      <c r="L48" s="9">
        <v>1.0263888888888888</v>
      </c>
      <c r="M48" s="11">
        <f t="shared" si="2"/>
        <v>43702.318055555552</v>
      </c>
    </row>
    <row r="49" spans="1:13">
      <c r="D49" t="s">
        <v>73</v>
      </c>
      <c r="F49" s="1">
        <v>387.6</v>
      </c>
      <c r="G49">
        <v>8335</v>
      </c>
      <c r="H49" s="1">
        <f t="shared" si="0"/>
        <v>2</v>
      </c>
      <c r="I49">
        <f t="shared" si="1"/>
        <v>539</v>
      </c>
      <c r="K49" s="3">
        <v>4.8000000000000001E-2</v>
      </c>
      <c r="L49" s="9">
        <v>1.0361111111111112</v>
      </c>
      <c r="M49" s="11">
        <f t="shared" si="2"/>
        <v>43702.327777777777</v>
      </c>
    </row>
    <row r="50" spans="1:13">
      <c r="B50" t="s">
        <v>57</v>
      </c>
      <c r="D50" t="s">
        <v>55</v>
      </c>
      <c r="F50" s="1">
        <v>395.7</v>
      </c>
      <c r="G50">
        <v>8482</v>
      </c>
      <c r="H50" s="1">
        <f>F50-F47</f>
        <v>14.699999999999989</v>
      </c>
      <c r="I50">
        <f t="shared" si="1"/>
        <v>147</v>
      </c>
      <c r="L50" s="9">
        <v>1.0576388888888888</v>
      </c>
      <c r="M50" s="11">
        <f t="shared" si="2"/>
        <v>43702.349305555552</v>
      </c>
    </row>
    <row r="51" spans="1:13">
      <c r="B51" t="s">
        <v>58</v>
      </c>
      <c r="D51" t="s">
        <v>80</v>
      </c>
      <c r="F51" s="1">
        <v>409.6</v>
      </c>
      <c r="G51">
        <v>9912</v>
      </c>
      <c r="H51" s="1">
        <f t="shared" si="0"/>
        <v>13.900000000000034</v>
      </c>
      <c r="I51">
        <f t="shared" si="1"/>
        <v>1430</v>
      </c>
      <c r="K51" s="3">
        <v>2.1999999999999999E-2</v>
      </c>
      <c r="L51" s="9">
        <v>1.1000000000000001</v>
      </c>
      <c r="M51" s="11">
        <f t="shared" si="2"/>
        <v>43702.391666666663</v>
      </c>
    </row>
    <row r="52" spans="1:13">
      <c r="A52" t="s">
        <v>46</v>
      </c>
      <c r="D52" t="s">
        <v>47</v>
      </c>
      <c r="F52" s="1">
        <v>427.9</v>
      </c>
      <c r="G52">
        <v>5752</v>
      </c>
      <c r="H52" s="1">
        <f t="shared" si="0"/>
        <v>18.299999999999955</v>
      </c>
      <c r="I52">
        <f t="shared" si="1"/>
        <v>-4160</v>
      </c>
      <c r="K52" s="3">
        <v>-4.4999999999999998E-2</v>
      </c>
      <c r="L52" s="9">
        <v>1.1291666666666667</v>
      </c>
      <c r="M52" s="11">
        <f t="shared" si="2"/>
        <v>43702.42083333333</v>
      </c>
    </row>
    <row r="53" spans="1:13">
      <c r="D53" t="s">
        <v>76</v>
      </c>
      <c r="F53" s="1">
        <v>435.4</v>
      </c>
      <c r="G53">
        <v>5450</v>
      </c>
      <c r="H53" s="1">
        <f t="shared" si="0"/>
        <v>7.5</v>
      </c>
      <c r="I53">
        <f t="shared" si="1"/>
        <v>-302</v>
      </c>
      <c r="L53" s="9">
        <v>1.1493055555555556</v>
      </c>
      <c r="M53" s="11">
        <f t="shared" si="2"/>
        <v>43702.440972222219</v>
      </c>
    </row>
    <row r="54" spans="1:13">
      <c r="D54" t="s">
        <v>77</v>
      </c>
      <c r="F54" s="1">
        <v>444.8</v>
      </c>
      <c r="G54">
        <v>6414</v>
      </c>
      <c r="H54" s="1">
        <f t="shared" si="0"/>
        <v>9.4000000000000341</v>
      </c>
      <c r="I54">
        <f t="shared" si="1"/>
        <v>964</v>
      </c>
      <c r="J54">
        <v>1004</v>
      </c>
      <c r="K54" s="3">
        <v>2.1000000000000001E-2</v>
      </c>
      <c r="L54" s="9">
        <v>1.1770833333333333</v>
      </c>
      <c r="M54" s="11">
        <f t="shared" si="2"/>
        <v>43702.46875</v>
      </c>
    </row>
    <row r="55" spans="1:13">
      <c r="D55" t="s">
        <v>78</v>
      </c>
      <c r="F55" s="1">
        <v>457</v>
      </c>
      <c r="G55">
        <v>5295</v>
      </c>
      <c r="H55" s="1">
        <f t="shared" si="0"/>
        <v>12.199999999999989</v>
      </c>
      <c r="I55">
        <f t="shared" si="1"/>
        <v>-1119</v>
      </c>
      <c r="L55" s="9">
        <v>1.2020833333333334</v>
      </c>
      <c r="M55" s="11">
        <f t="shared" si="2"/>
        <v>43702.493749999994</v>
      </c>
    </row>
    <row r="56" spans="1:13">
      <c r="B56" t="s">
        <v>57</v>
      </c>
      <c r="D56" t="s">
        <v>56</v>
      </c>
      <c r="E56" s="1"/>
      <c r="F56" s="1">
        <v>468.5</v>
      </c>
      <c r="G56">
        <v>5360</v>
      </c>
      <c r="H56" s="1">
        <f t="shared" si="0"/>
        <v>11.5</v>
      </c>
      <c r="I56">
        <f t="shared" si="1"/>
        <v>65</v>
      </c>
      <c r="L56" s="9">
        <v>1.2291666666666667</v>
      </c>
      <c r="M56" s="11">
        <f t="shared" si="2"/>
        <v>43702.520833333328</v>
      </c>
    </row>
    <row r="57" spans="1:13">
      <c r="B57" t="s">
        <v>75</v>
      </c>
      <c r="D57" t="s">
        <v>79</v>
      </c>
      <c r="E57" s="1"/>
      <c r="F57" s="1">
        <v>473.5</v>
      </c>
      <c r="G57">
        <v>6160</v>
      </c>
      <c r="H57" s="1">
        <f t="shared" si="0"/>
        <v>5</v>
      </c>
      <c r="I57">
        <f t="shared" si="1"/>
        <v>800</v>
      </c>
      <c r="J57">
        <v>792</v>
      </c>
      <c r="K57" s="3">
        <v>3.1E-2</v>
      </c>
      <c r="L57" s="9">
        <v>1.2486111111111111</v>
      </c>
      <c r="M57" s="11">
        <f t="shared" si="2"/>
        <v>43702.540277777778</v>
      </c>
    </row>
    <row r="58" spans="1:13">
      <c r="B58" t="s">
        <v>75</v>
      </c>
      <c r="D58" t="s">
        <v>48</v>
      </c>
      <c r="E58" s="1"/>
      <c r="F58" s="1">
        <v>482.4</v>
      </c>
      <c r="G58">
        <v>5211</v>
      </c>
      <c r="H58" s="1">
        <f t="shared" si="0"/>
        <v>8.8999999999999773</v>
      </c>
      <c r="I58">
        <f t="shared" si="1"/>
        <v>-949</v>
      </c>
      <c r="L58" s="9">
        <v>1.2638888888888888</v>
      </c>
      <c r="M58" s="11">
        <f t="shared" si="2"/>
        <v>43702.555555555555</v>
      </c>
    </row>
    <row r="59" spans="1:13">
      <c r="B59" t="s">
        <v>58</v>
      </c>
      <c r="D59" t="s">
        <v>49</v>
      </c>
      <c r="E59" s="1"/>
      <c r="F59" s="1">
        <v>488.7</v>
      </c>
      <c r="G59">
        <v>4466</v>
      </c>
      <c r="H59" s="1">
        <f t="shared" si="0"/>
        <v>6.3000000000000114</v>
      </c>
      <c r="I59">
        <f t="shared" si="1"/>
        <v>-745</v>
      </c>
      <c r="L59" s="9">
        <v>1.2763888888888888</v>
      </c>
      <c r="M59" s="11">
        <f t="shared" si="2"/>
        <v>43702.568055555552</v>
      </c>
    </row>
    <row r="60" spans="1:13">
      <c r="B60" t="s">
        <v>59</v>
      </c>
      <c r="D60" t="s">
        <v>50</v>
      </c>
      <c r="E60" s="1"/>
      <c r="F60" s="1">
        <v>497.7</v>
      </c>
      <c r="G60">
        <v>4112</v>
      </c>
      <c r="H60" s="1">
        <f t="shared" si="0"/>
        <v>9</v>
      </c>
      <c r="I60">
        <f t="shared" si="1"/>
        <v>-354</v>
      </c>
      <c r="L60" s="9">
        <v>1.2972222222222223</v>
      </c>
      <c r="M60" s="11">
        <f t="shared" si="2"/>
        <v>43702.588888888888</v>
      </c>
    </row>
    <row r="61" spans="1:13">
      <c r="D61" t="s">
        <v>51</v>
      </c>
      <c r="E61" s="1"/>
      <c r="F61" s="1">
        <v>512</v>
      </c>
      <c r="G61">
        <v>2598</v>
      </c>
      <c r="H61" s="1">
        <f t="shared" si="0"/>
        <v>14.300000000000011</v>
      </c>
      <c r="I61">
        <f t="shared" si="1"/>
        <v>-1514</v>
      </c>
      <c r="L61" s="9">
        <v>1.3263888888888888</v>
      </c>
      <c r="M61" s="11">
        <f t="shared" si="2"/>
        <v>43702.618055555555</v>
      </c>
    </row>
    <row r="62" spans="1:13">
      <c r="L62" s="9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(km)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Pearce</dc:creator>
  <cp:lastModifiedBy>Eric Pearce</cp:lastModifiedBy>
  <dcterms:created xsi:type="dcterms:W3CDTF">2019-06-22T00:40:37Z</dcterms:created>
  <dcterms:modified xsi:type="dcterms:W3CDTF">2019-07-01T01:27:02Z</dcterms:modified>
</cp:coreProperties>
</file>